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W:\2025 314\Form314 revision\"/>
    </mc:Choice>
  </mc:AlternateContent>
  <xr:revisionPtr revIDLastSave="0" documentId="8_{0A46D27A-3712-4A5A-8E51-B7B28CB21CCC}" xr6:coauthVersionLast="47" xr6:coauthVersionMax="47" xr10:uidLastSave="{00000000-0000-0000-0000-000000000000}"/>
  <workbookProtection workbookAlgorithmName="SHA-512" workbookHashValue="1+hcztLrIsheLVVoEsv8DKTOJPVozBzuw4VQkT+M+WrtbI27vt4EqzemjqhD0dbrDoJDI8XptivBB9ZpVtiBbA==" workbookSaltValue="tjETilfugso1VUyPwx6o1w==" workbookSpinCount="100000" lockStructure="1"/>
  <bookViews>
    <workbookView xWindow="936" yWindow="0" windowWidth="13416" windowHeight="12960" tabRatio="755" xr2:uid="{00000000-000D-0000-FFFF-FFFF00000000}"/>
  </bookViews>
  <sheets>
    <sheet name="Instructions" sheetId="35" r:id="rId1"/>
    <sheet name="CO" sheetId="50" r:id="rId2"/>
    <sheet name="EC" sheetId="32" r:id="rId3"/>
    <sheet name="DO" sheetId="43" r:id="rId4"/>
    <sheet name="PE" sheetId="44" r:id="rId5"/>
    <sheet name="MX" sheetId="45" r:id="rId6"/>
    <sheet name="NI" sheetId="46" r:id="rId7"/>
    <sheet name="GH" sheetId="47" r:id="rId8"/>
    <sheet name="CM" sheetId="48" r:id="rId9"/>
    <sheet name="CI" sheetId="52" r:id="rId10"/>
    <sheet name="Sheet1" sheetId="21" state="hidden" r:id="rId11"/>
    <sheet name="Sheet2" sheetId="31" state="hidden" r:id="rId12"/>
  </sheets>
  <definedNames>
    <definedName name="_xlcn.WorksheetConnection_Formulario314DomRep_v5.xlsxTable21" hidden="1">Table2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2" name="Table2" connection="WorksheetConnection_Formulario314 DomRep_v5.xlsx!Table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 i="35" l="1"/>
  <c r="B15" i="35"/>
  <c r="B14" i="35"/>
  <c r="B10" i="35"/>
  <c r="B8" i="35"/>
  <c r="B6" i="35"/>
  <c r="C40" i="50"/>
  <c r="C56" i="52"/>
  <c r="C56" i="48"/>
  <c r="C56" i="47"/>
  <c r="D87" i="52"/>
  <c r="C56" i="46"/>
  <c r="C56" i="45"/>
  <c r="C56" i="44"/>
  <c r="C56" i="43"/>
  <c r="C56" i="32"/>
  <c r="C56" i="50"/>
  <c r="C70" i="50"/>
  <c r="C49" i="50"/>
  <c r="C91" i="52" l="1"/>
  <c r="C89" i="52"/>
  <c r="C87" i="52"/>
  <c r="C86" i="52"/>
  <c r="E78" i="52"/>
  <c r="F78" i="52" s="1"/>
  <c r="D78" i="52"/>
  <c r="F77" i="52"/>
  <c r="F76" i="52"/>
  <c r="F75" i="52"/>
  <c r="F74" i="52"/>
  <c r="F73" i="52"/>
  <c r="F72" i="52"/>
  <c r="C70" i="52"/>
  <c r="E68" i="52"/>
  <c r="D68" i="52"/>
  <c r="F68" i="52" s="1"/>
  <c r="F67" i="52"/>
  <c r="F66" i="52"/>
  <c r="F65" i="52"/>
  <c r="F64" i="52"/>
  <c r="F63" i="52"/>
  <c r="F62" i="52"/>
  <c r="F61" i="52"/>
  <c r="F60" i="52"/>
  <c r="F59" i="52"/>
  <c r="F58" i="52"/>
  <c r="E57" i="52"/>
  <c r="E71" i="52" s="1"/>
  <c r="D57" i="52"/>
  <c r="D71" i="52" s="1"/>
  <c r="F56" i="52"/>
  <c r="F70" i="52" s="1"/>
  <c r="D56" i="52"/>
  <c r="D70" i="52" s="1"/>
  <c r="E54" i="52"/>
  <c r="D54" i="52"/>
  <c r="F53" i="52"/>
  <c r="F52" i="52"/>
  <c r="F51" i="52"/>
  <c r="C49" i="52"/>
  <c r="C48" i="52"/>
  <c r="C47" i="52"/>
  <c r="C46" i="52"/>
  <c r="C45" i="52"/>
  <c r="C44" i="52"/>
  <c r="C40" i="52"/>
  <c r="C38" i="52"/>
  <c r="C37" i="52"/>
  <c r="C36" i="52"/>
  <c r="C35" i="52"/>
  <c r="C33" i="52"/>
  <c r="C32" i="52"/>
  <c r="C28" i="52"/>
  <c r="C24" i="52"/>
  <c r="D21" i="52"/>
  <c r="C10" i="52"/>
  <c r="I3" i="52"/>
  <c r="I2" i="52"/>
  <c r="C44" i="48"/>
  <c r="C70" i="48"/>
  <c r="D71" i="48"/>
  <c r="E57" i="48"/>
  <c r="E71" i="48" s="1"/>
  <c r="D57" i="48"/>
  <c r="C49" i="48"/>
  <c r="C48" i="48"/>
  <c r="C47" i="48"/>
  <c r="C46" i="48"/>
  <c r="C45" i="48"/>
  <c r="C40" i="48"/>
  <c r="C38" i="48"/>
  <c r="C37" i="48"/>
  <c r="C36" i="48"/>
  <c r="C35" i="48"/>
  <c r="C33" i="48"/>
  <c r="C32" i="48"/>
  <c r="C10" i="48"/>
  <c r="C28" i="48"/>
  <c r="D87" i="48"/>
  <c r="C86" i="48"/>
  <c r="C91" i="48"/>
  <c r="C89" i="48"/>
  <c r="C87" i="48"/>
  <c r="C24" i="48"/>
  <c r="C91" i="47"/>
  <c r="C89" i="47"/>
  <c r="C87" i="47"/>
  <c r="C86" i="47"/>
  <c r="C80" i="52" l="1"/>
  <c r="F54" i="52"/>
  <c r="C82" i="52"/>
  <c r="C70" i="47" l="1"/>
  <c r="C49" i="47"/>
  <c r="E57" i="47"/>
  <c r="E71" i="47" s="1"/>
  <c r="D57" i="47"/>
  <c r="D71" i="47" s="1"/>
  <c r="C48" i="46"/>
  <c r="C47" i="46"/>
  <c r="C48" i="45"/>
  <c r="C47" i="45"/>
  <c r="C48" i="44"/>
  <c r="C47" i="44"/>
  <c r="C48" i="43"/>
  <c r="C47" i="43"/>
  <c r="C48" i="32"/>
  <c r="C47" i="32"/>
  <c r="C48" i="50"/>
  <c r="C47" i="50"/>
  <c r="C48" i="47"/>
  <c r="C47" i="47"/>
  <c r="C46" i="46"/>
  <c r="C46" i="45"/>
  <c r="C46" i="44"/>
  <c r="C46" i="43"/>
  <c r="C46" i="32"/>
  <c r="C46" i="50"/>
  <c r="C46" i="47"/>
  <c r="C45" i="47"/>
  <c r="C44" i="47"/>
  <c r="C40" i="47"/>
  <c r="C38" i="47"/>
  <c r="C36" i="47"/>
  <c r="C37" i="47"/>
  <c r="C35" i="47"/>
  <c r="C28" i="47"/>
  <c r="C32" i="47"/>
  <c r="C10" i="47"/>
  <c r="C33" i="47"/>
  <c r="C24" i="47"/>
  <c r="D87" i="47" l="1"/>
  <c r="D87" i="46"/>
  <c r="D87" i="45"/>
  <c r="D87" i="44"/>
  <c r="D87" i="43"/>
  <c r="D87" i="32"/>
  <c r="D87" i="50"/>
  <c r="F78" i="50"/>
  <c r="E78" i="50"/>
  <c r="D78" i="50"/>
  <c r="F77" i="50"/>
  <c r="F76" i="50"/>
  <c r="F75" i="50"/>
  <c r="F74" i="50"/>
  <c r="F73" i="50"/>
  <c r="F72" i="50"/>
  <c r="E68" i="50"/>
  <c r="F68" i="50" s="1"/>
  <c r="D68" i="50"/>
  <c r="F67" i="50"/>
  <c r="F66" i="50"/>
  <c r="F65" i="50"/>
  <c r="F64" i="50"/>
  <c r="F63" i="50"/>
  <c r="F62" i="50"/>
  <c r="F61" i="50"/>
  <c r="F60" i="50"/>
  <c r="F59" i="50"/>
  <c r="F58" i="50"/>
  <c r="F56" i="50"/>
  <c r="F70" i="50" s="1"/>
  <c r="D56" i="50"/>
  <c r="D70" i="50" s="1"/>
  <c r="F54" i="50"/>
  <c r="E54" i="50"/>
  <c r="C82" i="50" s="1"/>
  <c r="D54" i="50"/>
  <c r="C80" i="50" s="1"/>
  <c r="F53" i="50"/>
  <c r="F52" i="50"/>
  <c r="F51" i="50"/>
  <c r="C45" i="50"/>
  <c r="C44" i="50"/>
  <c r="C38" i="50"/>
  <c r="C37" i="50"/>
  <c r="C36" i="50"/>
  <c r="C35" i="50"/>
  <c r="C33" i="50"/>
  <c r="C32" i="50"/>
  <c r="C28" i="50"/>
  <c r="C24" i="50"/>
  <c r="G21" i="50"/>
  <c r="C10" i="50"/>
  <c r="I3" i="50"/>
  <c r="I2" i="50"/>
  <c r="E78" i="48"/>
  <c r="D78" i="48"/>
  <c r="F77" i="48"/>
  <c r="F76" i="48"/>
  <c r="F75" i="48"/>
  <c r="F74" i="48"/>
  <c r="F73" i="48"/>
  <c r="F72" i="48"/>
  <c r="E68" i="48"/>
  <c r="F68" i="48" s="1"/>
  <c r="D68" i="48"/>
  <c r="F67" i="48"/>
  <c r="F66" i="48"/>
  <c r="F65" i="48"/>
  <c r="F64" i="48"/>
  <c r="F63" i="48"/>
  <c r="F62" i="48"/>
  <c r="F61" i="48"/>
  <c r="F60" i="48"/>
  <c r="F59" i="48"/>
  <c r="F58" i="48"/>
  <c r="F56" i="48"/>
  <c r="F70" i="48" s="1"/>
  <c r="D56" i="48"/>
  <c r="D70" i="48" s="1"/>
  <c r="E54" i="48"/>
  <c r="D54" i="48"/>
  <c r="F53" i="48"/>
  <c r="F52" i="48"/>
  <c r="F51" i="48"/>
  <c r="D21" i="48"/>
  <c r="I3" i="48"/>
  <c r="I2" i="48"/>
  <c r="E78" i="47"/>
  <c r="D78" i="47"/>
  <c r="F77" i="47"/>
  <c r="F76" i="47"/>
  <c r="F75" i="47"/>
  <c r="F74" i="47"/>
  <c r="F73" i="47"/>
  <c r="F72" i="47"/>
  <c r="E68" i="47"/>
  <c r="D68" i="47"/>
  <c r="F67" i="47"/>
  <c r="F66" i="47"/>
  <c r="F65" i="47"/>
  <c r="F64" i="47"/>
  <c r="F63" i="47"/>
  <c r="F62" i="47"/>
  <c r="F61" i="47"/>
  <c r="F60" i="47"/>
  <c r="F59" i="47"/>
  <c r="F58" i="47"/>
  <c r="F56" i="47"/>
  <c r="F70" i="47" s="1"/>
  <c r="D56" i="47"/>
  <c r="D70" i="47" s="1"/>
  <c r="E54" i="47"/>
  <c r="D54" i="47"/>
  <c r="F53" i="47"/>
  <c r="F52" i="47"/>
  <c r="F51" i="47"/>
  <c r="C21" i="47"/>
  <c r="I3" i="47"/>
  <c r="I2" i="47"/>
  <c r="E78" i="46"/>
  <c r="D78" i="46"/>
  <c r="F78" i="46" s="1"/>
  <c r="F77" i="46"/>
  <c r="F76" i="46"/>
  <c r="F75" i="46"/>
  <c r="F74" i="46"/>
  <c r="F73" i="46"/>
  <c r="F72" i="46"/>
  <c r="C70" i="46"/>
  <c r="E68" i="46"/>
  <c r="F68" i="46" s="1"/>
  <c r="D68" i="46"/>
  <c r="F67" i="46"/>
  <c r="F66" i="46"/>
  <c r="F65" i="46"/>
  <c r="F64" i="46"/>
  <c r="F63" i="46"/>
  <c r="F62" i="46"/>
  <c r="F61" i="46"/>
  <c r="F60" i="46"/>
  <c r="F59" i="46"/>
  <c r="F58" i="46"/>
  <c r="F56" i="46"/>
  <c r="F70" i="46" s="1"/>
  <c r="D56" i="46"/>
  <c r="D70" i="46" s="1"/>
  <c r="E54" i="46"/>
  <c r="D54" i="46"/>
  <c r="C80" i="46" s="1"/>
  <c r="F53" i="46"/>
  <c r="F52" i="46"/>
  <c r="F51" i="46"/>
  <c r="C49" i="46"/>
  <c r="C45" i="46"/>
  <c r="C44" i="46"/>
  <c r="C40" i="46"/>
  <c r="C38" i="46"/>
  <c r="C37" i="46"/>
  <c r="C36" i="46"/>
  <c r="C35" i="46"/>
  <c r="C33" i="46"/>
  <c r="C32" i="46"/>
  <c r="C28" i="46"/>
  <c r="C24" i="46"/>
  <c r="G21" i="46"/>
  <c r="C10" i="46"/>
  <c r="I3" i="46"/>
  <c r="I2" i="46"/>
  <c r="E78" i="45"/>
  <c r="D78" i="45"/>
  <c r="F78" i="45" s="1"/>
  <c r="F77" i="45"/>
  <c r="F76" i="45"/>
  <c r="F75" i="45"/>
  <c r="F74" i="45"/>
  <c r="F73" i="45"/>
  <c r="F72" i="45"/>
  <c r="C70" i="45"/>
  <c r="E68" i="45"/>
  <c r="F68" i="45" s="1"/>
  <c r="D68" i="45"/>
  <c r="F67" i="45"/>
  <c r="F66" i="45"/>
  <c r="F65" i="45"/>
  <c r="F64" i="45"/>
  <c r="F63" i="45"/>
  <c r="F62" i="45"/>
  <c r="F61" i="45"/>
  <c r="F60" i="45"/>
  <c r="F59" i="45"/>
  <c r="F58" i="45"/>
  <c r="F56" i="45"/>
  <c r="F70" i="45" s="1"/>
  <c r="D56" i="45"/>
  <c r="D70" i="45" s="1"/>
  <c r="E54" i="45"/>
  <c r="C82" i="45" s="1"/>
  <c r="D54" i="45"/>
  <c r="C80" i="45" s="1"/>
  <c r="F53" i="45"/>
  <c r="F52" i="45"/>
  <c r="F51" i="45"/>
  <c r="C49" i="45"/>
  <c r="C45" i="45"/>
  <c r="C44" i="45"/>
  <c r="C40" i="45"/>
  <c r="C38" i="45"/>
  <c r="C37" i="45"/>
  <c r="C36" i="45"/>
  <c r="C35" i="45"/>
  <c r="C33" i="45"/>
  <c r="C32" i="45"/>
  <c r="C28" i="45"/>
  <c r="C24" i="45"/>
  <c r="G21" i="45"/>
  <c r="C10" i="45"/>
  <c r="I3" i="45"/>
  <c r="I2" i="45"/>
  <c r="E78" i="44"/>
  <c r="D78" i="44"/>
  <c r="F78" i="44" s="1"/>
  <c r="F77" i="44"/>
  <c r="F76" i="44"/>
  <c r="F75" i="44"/>
  <c r="F74" i="44"/>
  <c r="F73" i="44"/>
  <c r="F72" i="44"/>
  <c r="C70" i="44"/>
  <c r="E68" i="44"/>
  <c r="D68" i="44"/>
  <c r="F67" i="44"/>
  <c r="F66" i="44"/>
  <c r="F65" i="44"/>
  <c r="F64" i="44"/>
  <c r="F63" i="44"/>
  <c r="F62" i="44"/>
  <c r="F61" i="44"/>
  <c r="F60" i="44"/>
  <c r="F59" i="44"/>
  <c r="F58" i="44"/>
  <c r="F56" i="44"/>
  <c r="F70" i="44" s="1"/>
  <c r="D56" i="44"/>
  <c r="D70" i="44" s="1"/>
  <c r="E54" i="44"/>
  <c r="C82" i="44" s="1"/>
  <c r="D54" i="44"/>
  <c r="C80" i="44" s="1"/>
  <c r="F53" i="44"/>
  <c r="F52" i="44"/>
  <c r="F51" i="44"/>
  <c r="C49" i="44"/>
  <c r="C45" i="44"/>
  <c r="C44" i="44"/>
  <c r="C40" i="44"/>
  <c r="C38" i="44"/>
  <c r="C37" i="44"/>
  <c r="C36" i="44"/>
  <c r="C35" i="44"/>
  <c r="C33" i="44"/>
  <c r="C32" i="44"/>
  <c r="C28" i="44"/>
  <c r="C24" i="44"/>
  <c r="G21" i="44"/>
  <c r="C10" i="44"/>
  <c r="I3" i="44"/>
  <c r="I2" i="44"/>
  <c r="E78" i="43"/>
  <c r="D78" i="43"/>
  <c r="F78" i="43" s="1"/>
  <c r="F77" i="43"/>
  <c r="F76" i="43"/>
  <c r="F75" i="43"/>
  <c r="F74" i="43"/>
  <c r="F73" i="43"/>
  <c r="F72" i="43"/>
  <c r="C70" i="43"/>
  <c r="E68" i="43"/>
  <c r="D68" i="43"/>
  <c r="F68" i="43" s="1"/>
  <c r="F67" i="43"/>
  <c r="F66" i="43"/>
  <c r="F65" i="43"/>
  <c r="F64" i="43"/>
  <c r="F63" i="43"/>
  <c r="F62" i="43"/>
  <c r="F61" i="43"/>
  <c r="F60" i="43"/>
  <c r="F59" i="43"/>
  <c r="F58" i="43"/>
  <c r="F56" i="43"/>
  <c r="F70" i="43" s="1"/>
  <c r="D56" i="43"/>
  <c r="D70" i="43" s="1"/>
  <c r="E54" i="43"/>
  <c r="C82" i="43" s="1"/>
  <c r="D54" i="43"/>
  <c r="C80" i="43" s="1"/>
  <c r="F53" i="43"/>
  <c r="F52" i="43"/>
  <c r="F51" i="43"/>
  <c r="C49" i="43"/>
  <c r="C45" i="43"/>
  <c r="C44" i="43"/>
  <c r="C40" i="43"/>
  <c r="C38" i="43"/>
  <c r="C37" i="43"/>
  <c r="C36" i="43"/>
  <c r="C35" i="43"/>
  <c r="C33" i="43"/>
  <c r="C32" i="43"/>
  <c r="C28" i="43"/>
  <c r="C24" i="43"/>
  <c r="G21" i="43"/>
  <c r="C10" i="43"/>
  <c r="I3" i="43"/>
  <c r="I2" i="43"/>
  <c r="C45" i="32"/>
  <c r="C44" i="32"/>
  <c r="C40" i="32"/>
  <c r="F56" i="32"/>
  <c r="F70" i="32" s="1"/>
  <c r="F77" i="32"/>
  <c r="F76" i="32"/>
  <c r="F75" i="32"/>
  <c r="F74" i="32"/>
  <c r="F73" i="32"/>
  <c r="F72" i="32"/>
  <c r="F67" i="32"/>
  <c r="F66" i="32"/>
  <c r="F65" i="32"/>
  <c r="F64" i="32"/>
  <c r="F63" i="32"/>
  <c r="F62" i="32"/>
  <c r="F61" i="32"/>
  <c r="F60" i="32"/>
  <c r="F59" i="32"/>
  <c r="F58" i="32"/>
  <c r="F53" i="32"/>
  <c r="F52" i="32"/>
  <c r="F51" i="32"/>
  <c r="D56" i="32"/>
  <c r="D70" i="32" s="1"/>
  <c r="F78" i="48" l="1"/>
  <c r="C80" i="48"/>
  <c r="C82" i="47"/>
  <c r="F68" i="47"/>
  <c r="F54" i="46"/>
  <c r="F54" i="45"/>
  <c r="F68" i="44"/>
  <c r="F78" i="47"/>
  <c r="C80" i="47"/>
  <c r="C82" i="48"/>
  <c r="F54" i="48"/>
  <c r="F54" i="47"/>
  <c r="C82" i="46"/>
  <c r="F54" i="44"/>
  <c r="F54" i="43"/>
  <c r="C10" i="32" l="1"/>
  <c r="C37" i="32" l="1"/>
  <c r="C35" i="32"/>
  <c r="C70" i="32"/>
  <c r="C49" i="32"/>
  <c r="C32" i="32"/>
  <c r="C28" i="32"/>
  <c r="C24" i="32"/>
  <c r="D29" i="21"/>
  <c r="E78" i="32"/>
  <c r="D78" i="32"/>
  <c r="E68" i="32"/>
  <c r="D68" i="32"/>
  <c r="E54" i="32"/>
  <c r="D54" i="32"/>
  <c r="C38" i="32"/>
  <c r="C36" i="32"/>
  <c r="C33" i="32"/>
  <c r="C82" i="32" l="1"/>
  <c r="F54" i="32"/>
  <c r="F68" i="32"/>
  <c r="F78" i="32"/>
  <c r="I2" i="32"/>
  <c r="I3" i="32"/>
  <c r="G21" i="32" l="1"/>
  <c r="D28" i="31"/>
  <c r="D28" i="21"/>
  <c r="F94" i="31"/>
  <c r="E94" i="31"/>
  <c r="D94" i="31"/>
  <c r="C94" i="31"/>
  <c r="E36" i="31"/>
  <c r="C36" i="31"/>
  <c r="F36" i="31"/>
  <c r="D36" i="31"/>
  <c r="D30" i="31"/>
  <c r="C32" i="31"/>
  <c r="E32" i="31"/>
  <c r="F32" i="31"/>
  <c r="F30" i="31"/>
  <c r="E30" i="31"/>
  <c r="C30" i="31"/>
  <c r="D32" i="31"/>
  <c r="F28" i="31"/>
  <c r="E28" i="31"/>
  <c r="C28" i="31"/>
  <c r="F26" i="31"/>
  <c r="C26" i="31"/>
  <c r="D26" i="31"/>
  <c r="E26" i="31"/>
  <c r="F1" i="31"/>
  <c r="E1" i="31"/>
  <c r="D1" i="31"/>
  <c r="C1" i="31"/>
  <c r="I1" i="21" l="1"/>
  <c r="I2" i="21" s="1" a="1"/>
  <c r="I2" i="21" s="1"/>
  <c r="I29" i="21" s="1" a="1"/>
  <c r="I29" i="21" s="1"/>
  <c r="H2" i="21" a="1"/>
  <c r="H2" i="21" s="1"/>
  <c r="H29" i="21" s="1" a="1"/>
  <c r="H29" i="21" s="1"/>
  <c r="H4" i="31"/>
  <c r="G14" i="31"/>
  <c r="B2" i="31"/>
  <c r="B3" i="31" s="1"/>
  <c r="B4" i="31" s="1"/>
  <c r="B5" i="31" s="1"/>
  <c r="B6" i="31" s="1"/>
  <c r="B7" i="31" s="1"/>
  <c r="B8" i="31" s="1"/>
  <c r="B9" i="31" l="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3" i="31" s="1"/>
  <c r="B94" i="31" s="1"/>
  <c r="B95" i="31" s="1"/>
  <c r="B96" i="31" s="1"/>
  <c r="B97" i="31" s="1"/>
  <c r="B98" i="31" s="1"/>
  <c r="B99" i="31" s="1"/>
  <c r="B100" i="31" s="1"/>
  <c r="B101" i="31" s="1"/>
  <c r="B102" i="31" s="1"/>
  <c r="B103" i="31" s="1"/>
  <c r="B104" i="31" s="1"/>
  <c r="B105" i="31" s="1"/>
  <c r="B106" i="31" s="1"/>
  <c r="B107" i="31" s="1"/>
  <c r="B108" i="31" s="1"/>
  <c r="B109" i="31" s="1"/>
  <c r="B110" i="31" s="1"/>
  <c r="B111" i="31" s="1"/>
  <c r="G8" i="31"/>
  <c r="G7" i="31"/>
  <c r="G6" i="31"/>
  <c r="G2" i="31"/>
  <c r="G3" i="31"/>
  <c r="F9" i="31"/>
  <c r="E9" i="31"/>
  <c r="D9" i="31"/>
  <c r="C9" i="31"/>
  <c r="H1" i="21"/>
  <c r="B119" i="31" l="1"/>
  <c r="G9" i="31"/>
  <c r="I4" i="31"/>
  <c r="T29" i="21"/>
  <c r="V29" i="21"/>
  <c r="N29" i="21"/>
  <c r="L29" i="21"/>
  <c r="O29" i="21"/>
  <c r="Q29" i="21"/>
  <c r="P29" i="21"/>
  <c r="R29" i="21"/>
  <c r="G119" i="31" l="1"/>
  <c r="G15" i="31"/>
  <c r="F25" i="31"/>
  <c r="C25" i="31"/>
  <c r="D25" i="31"/>
  <c r="E25" i="31"/>
  <c r="F99" i="31"/>
  <c r="C99" i="31"/>
  <c r="D99" i="31"/>
  <c r="E99" i="31"/>
  <c r="E51" i="31"/>
  <c r="F93" i="31"/>
  <c r="E93" i="31"/>
  <c r="D93" i="31"/>
  <c r="C93" i="31"/>
  <c r="D51" i="31"/>
  <c r="F51" i="31"/>
  <c r="C51" i="31"/>
  <c r="F13" i="31"/>
  <c r="E13" i="31"/>
  <c r="D13" i="31"/>
  <c r="C13" i="31"/>
  <c r="G16" i="31" l="1"/>
  <c r="G13" i="31"/>
  <c r="G20" i="31" l="1"/>
  <c r="G21" i="31" l="1"/>
  <c r="G22" i="31" l="1"/>
  <c r="G23" i="31" l="1"/>
  <c r="G24" i="31" l="1"/>
  <c r="G25" i="31" l="1"/>
  <c r="G26" i="31" l="1"/>
  <c r="G27" i="31" l="1"/>
  <c r="G28" i="31" l="1"/>
  <c r="G29" i="31" l="1"/>
  <c r="G30" i="31" l="1"/>
  <c r="G31" i="31" l="1"/>
  <c r="G32" i="31" l="1"/>
  <c r="G33" i="31" l="1"/>
  <c r="G34" i="31" l="1"/>
  <c r="G35" i="31" l="1"/>
  <c r="G36" i="31" l="1"/>
  <c r="G37" i="31" l="1"/>
  <c r="G38" i="31" l="1"/>
  <c r="G39" i="31" l="1"/>
  <c r="G40" i="31" l="1"/>
  <c r="G41" i="31" l="1"/>
  <c r="G42" i="31" l="1"/>
  <c r="G43" i="31" l="1"/>
  <c r="G44" i="31" l="1"/>
  <c r="G45" i="31" l="1"/>
  <c r="G46" i="31" l="1"/>
  <c r="G47" i="31" l="1"/>
  <c r="G48" i="31" l="1"/>
  <c r="G49" i="31" l="1"/>
  <c r="G50" i="31" l="1"/>
  <c r="G51" i="31" l="1"/>
  <c r="G52" i="31" l="1"/>
  <c r="G53" i="31" l="1"/>
  <c r="G54" i="31" l="1"/>
  <c r="G70" i="31" l="1"/>
  <c r="G71" i="31" l="1"/>
  <c r="G72" i="31" l="1"/>
  <c r="C80" i="32" s="1"/>
  <c r="G73" i="31" l="1"/>
  <c r="G74" i="31" l="1"/>
  <c r="G75" i="31" l="1"/>
  <c r="G76" i="31" l="1"/>
  <c r="G77" i="31" l="1"/>
  <c r="G78" i="31" l="1"/>
  <c r="G79" i="31" l="1"/>
  <c r="G80" i="31" l="1"/>
  <c r="C61" i="31"/>
  <c r="D62" i="31"/>
  <c r="E62" i="31"/>
  <c r="C62" i="31"/>
  <c r="F62" i="31"/>
  <c r="G66" i="31" s="1"/>
  <c r="E60" i="31"/>
  <c r="F63" i="31"/>
  <c r="G67" i="31" s="1"/>
  <c r="E63" i="31"/>
  <c r="C63" i="31"/>
  <c r="D63" i="31"/>
  <c r="C64" i="31"/>
  <c r="D64" i="31"/>
  <c r="F64" i="31"/>
  <c r="G68" i="31" s="1"/>
  <c r="E64" i="31"/>
  <c r="D65" i="31"/>
  <c r="E65" i="31"/>
  <c r="F65" i="31"/>
  <c r="G69" i="31" s="1"/>
  <c r="C65" i="31"/>
  <c r="F57" i="31"/>
  <c r="G81" i="31" l="1"/>
  <c r="C58" i="31"/>
  <c r="E61" i="31"/>
  <c r="F61" i="31"/>
  <c r="G65" i="31" s="1"/>
  <c r="D61" i="31"/>
  <c r="F58" i="31"/>
  <c r="G62" i="31" s="1"/>
  <c r="D58" i="31"/>
  <c r="E58" i="31"/>
  <c r="D57" i="31"/>
  <c r="C60" i="31"/>
  <c r="F60" i="31"/>
  <c r="G64" i="31" s="1"/>
  <c r="F59" i="31"/>
  <c r="G63" i="31" s="1"/>
  <c r="C57" i="31"/>
  <c r="E57" i="31"/>
  <c r="C59" i="31"/>
  <c r="E59" i="31"/>
  <c r="E56" i="31"/>
  <c r="D56" i="31"/>
  <c r="F56" i="31"/>
  <c r="C56" i="31"/>
  <c r="G55" i="31" s="1"/>
  <c r="D60" i="31"/>
  <c r="D59" i="31"/>
  <c r="G82" i="31" l="1"/>
  <c r="G61" i="31"/>
  <c r="G59" i="31"/>
  <c r="G58" i="31"/>
  <c r="G60" i="31"/>
  <c r="G57" i="31"/>
  <c r="G56" i="31"/>
  <c r="G83" i="31" l="1"/>
  <c r="G84" i="31" l="1"/>
  <c r="G85" i="31" l="1"/>
  <c r="G86" i="31" l="1"/>
  <c r="G87" i="31" l="1"/>
  <c r="G88" i="31" l="1"/>
  <c r="G89" i="31" l="1"/>
  <c r="G90" i="31" l="1"/>
  <c r="G91" i="31" l="1"/>
  <c r="G92" i="31" l="1"/>
  <c r="G93" i="31" l="1"/>
  <c r="U7" i="21"/>
  <c r="U9" i="21"/>
  <c r="U17" i="21"/>
  <c r="U5" i="21"/>
  <c r="U22" i="21"/>
  <c r="U15" i="21"/>
  <c r="U2" i="21"/>
  <c r="U19" i="21"/>
  <c r="U3" i="21"/>
  <c r="U11" i="21"/>
  <c r="U13" i="21"/>
  <c r="U8" i="21"/>
  <c r="U4" i="21"/>
  <c r="U20" i="21"/>
  <c r="U10" i="21"/>
  <c r="U21" i="21"/>
  <c r="U6" i="21"/>
  <c r="U12" i="21"/>
  <c r="U23" i="21"/>
  <c r="U14" i="21"/>
  <c r="U16" i="21"/>
  <c r="U29" i="21" l="1"/>
  <c r="G94" i="31"/>
  <c r="G95" i="31" l="1"/>
  <c r="G96" i="31" l="1"/>
  <c r="G97" i="31" l="1"/>
  <c r="G98" i="31" l="1"/>
  <c r="G99" i="31" l="1"/>
  <c r="G100" i="31" l="1"/>
  <c r="G101" i="31" l="1"/>
  <c r="G102" i="31" l="1"/>
  <c r="G103" i="31" l="1"/>
  <c r="G104" i="31" l="1"/>
  <c r="G105" i="31" l="1"/>
  <c r="G106" i="31" l="1"/>
  <c r="G107" i="31" l="1"/>
  <c r="G108" i="31" l="1"/>
  <c r="G109" i="31" l="1"/>
  <c r="G110" i="31" l="1"/>
  <c r="B112" i="31" l="1"/>
  <c r="G111" i="31"/>
  <c r="C86" i="32" l="1"/>
  <c r="C86" i="50"/>
  <c r="C86" i="44"/>
  <c r="C86" i="43"/>
  <c r="C86" i="46"/>
  <c r="C86" i="45"/>
  <c r="B113" i="31"/>
  <c r="G112" i="31"/>
  <c r="C87" i="32" l="1"/>
  <c r="C87" i="44"/>
  <c r="C87" i="43"/>
  <c r="C87" i="50"/>
  <c r="C87" i="46"/>
  <c r="C87" i="45"/>
  <c r="B114" i="31"/>
  <c r="G113" i="31"/>
  <c r="C89" i="32" l="1"/>
  <c r="C89" i="46"/>
  <c r="C89" i="45"/>
  <c r="C89" i="50"/>
  <c r="C89" i="43"/>
  <c r="C89" i="44"/>
  <c r="B115" i="31"/>
  <c r="G114" i="31"/>
  <c r="B116" i="31" l="1"/>
  <c r="G115" i="31"/>
  <c r="C91" i="32" l="1"/>
  <c r="C91" i="43"/>
  <c r="C91" i="50"/>
  <c r="C91" i="46"/>
  <c r="C91" i="44"/>
  <c r="C91" i="45"/>
  <c r="B117" i="31"/>
  <c r="B118" i="31" s="1"/>
  <c r="G116" i="31"/>
  <c r="G118" i="31" l="1"/>
  <c r="G117" i="31"/>
  <c r="G17" i="31" l="1"/>
  <c r="G18" i="31" l="1"/>
  <c r="G19" i="3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127FF1-EB47-4608-A659-ACC4FE3809A2}"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9BD7494-8726-43E0-9579-409CF9836BD8}" name="WorksheetConnection_Formulario314 DomRep_v5.xlsx!Table2" type="102" refreshedVersion="7" minRefreshableVersion="5">
    <extLst>
      <ext xmlns:x15="http://schemas.microsoft.com/office/spreadsheetml/2010/11/main" uri="{DE250136-89BD-433C-8126-D09CA5730AF9}">
        <x15:connection id="Table2">
          <x15:rangePr sourceName="_xlcn.WorksheetConnection_Formulario314DomRep_v5.xlsxTable2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<sst xmlns="http://schemas.openxmlformats.org/spreadsheetml/2006/main" count="1155" uniqueCount="655">
  <si>
    <t>mensual</t>
  </si>
  <si>
    <t>si</t>
  </si>
  <si>
    <t>no</t>
  </si>
  <si>
    <t>Perú</t>
  </si>
  <si>
    <t>Ecuador</t>
  </si>
  <si>
    <t>República Dominicana</t>
  </si>
  <si>
    <t>Colombia</t>
  </si>
  <si>
    <t>Cameroun</t>
  </si>
  <si>
    <t>Ghana</t>
  </si>
  <si>
    <t>México</t>
  </si>
  <si>
    <t>Nicaragua</t>
  </si>
  <si>
    <t>Côte d'Ivoire</t>
  </si>
  <si>
    <t>FR</t>
  </si>
  <si>
    <t>EN</t>
  </si>
  <si>
    <t>US dólares</t>
  </si>
  <si>
    <t>pesos</t>
  </si>
  <si>
    <t>cedis</t>
  </si>
  <si>
    <t>Ghanaian cedis</t>
  </si>
  <si>
    <t>soles</t>
  </si>
  <si>
    <t>córdobas</t>
  </si>
  <si>
    <t>Pesos mexicanos</t>
  </si>
  <si>
    <t>Pesos colombianos</t>
  </si>
  <si>
    <t>Soles</t>
  </si>
  <si>
    <t>CA CFA francs</t>
  </si>
  <si>
    <t>WA CFA francs</t>
  </si>
  <si>
    <t>Local currency</t>
  </si>
  <si>
    <t>oui</t>
  </si>
  <si>
    <t>non</t>
  </si>
  <si>
    <t>mensuel</t>
  </si>
  <si>
    <t>yes</t>
  </si>
  <si>
    <t>monthly</t>
  </si>
  <si>
    <t>hectáreas</t>
  </si>
  <si>
    <t>% del total de ventas</t>
  </si>
  <si>
    <t>hectares</t>
  </si>
  <si>
    <t>% of total sales</t>
  </si>
  <si>
    <t>% des ventes totales</t>
  </si>
  <si>
    <t>días/semana</t>
  </si>
  <si>
    <t>days/week</t>
  </si>
  <si>
    <t>jours/semaine</t>
  </si>
  <si>
    <t>hectárea</t>
  </si>
  <si>
    <t>tarea</t>
  </si>
  <si>
    <t>acre</t>
  </si>
  <si>
    <t>hectare</t>
  </si>
  <si>
    <t>Nombre d'hommes</t>
  </si>
  <si>
    <t>Number of men</t>
  </si>
  <si>
    <t>Número de hombres</t>
  </si>
  <si>
    <t>Nombre de femmes</t>
  </si>
  <si>
    <t>Número de mujeres</t>
  </si>
  <si>
    <t>Number of women</t>
  </si>
  <si>
    <t>English</t>
  </si>
  <si>
    <t>trabajadores de proceso</t>
  </si>
  <si>
    <t>Pesos de RepDom</t>
  </si>
  <si>
    <t>Córdobas de Nicaragua</t>
  </si>
  <si>
    <t>maria.trinidad@clac-comerciojusto.org</t>
  </si>
  <si>
    <t>CM</t>
  </si>
  <si>
    <t>CO</t>
  </si>
  <si>
    <t>EC</t>
  </si>
  <si>
    <t>GH</t>
  </si>
  <si>
    <t>MX</t>
  </si>
  <si>
    <t>NI</t>
  </si>
  <si>
    <t>PE</t>
  </si>
  <si>
    <t>DO</t>
  </si>
  <si>
    <t>trabajando 5 días/semana</t>
  </si>
  <si>
    <t>trabajando 4 días/semana</t>
  </si>
  <si>
    <t>trabajando 3 días/semana</t>
  </si>
  <si>
    <t>trabajando 2 días/semana</t>
  </si>
  <si>
    <t>working 5 days/week</t>
  </si>
  <si>
    <t>working 4 days/week</t>
  </si>
  <si>
    <t>working 3 days/week</t>
  </si>
  <si>
    <t>working 2 days/week</t>
  </si>
  <si>
    <t xml:space="preserve"> </t>
  </si>
  <si>
    <t>year</t>
  </si>
  <si>
    <t>año</t>
  </si>
  <si>
    <t>mayor que</t>
  </si>
  <si>
    <t>y menor o igual que</t>
  </si>
  <si>
    <t>trabajadores de campo y cosecha</t>
  </si>
  <si>
    <t>field and harvest workers</t>
  </si>
  <si>
    <t>contratados</t>
  </si>
  <si>
    <t>15 days</t>
  </si>
  <si>
    <t>14 days</t>
  </si>
  <si>
    <t>14 jours</t>
  </si>
  <si>
    <t>15 jours</t>
  </si>
  <si>
    <t>Guatemala</t>
  </si>
  <si>
    <t>Panama</t>
  </si>
  <si>
    <t>Guatemalan Quetzal</t>
  </si>
  <si>
    <t>quetzales</t>
  </si>
  <si>
    <t>GT</t>
  </si>
  <si>
    <t>PA</t>
  </si>
  <si>
    <t>contratadas</t>
  </si>
  <si>
    <t>administración y gerencia</t>
  </si>
  <si>
    <t>administration et gestion</t>
  </si>
  <si>
    <t>administration and management</t>
  </si>
  <si>
    <t>PN contact</t>
  </si>
  <si>
    <t>Costa Rica</t>
  </si>
  <si>
    <t>Colón constarricense</t>
  </si>
  <si>
    <t>colones</t>
  </si>
  <si>
    <t>CR</t>
  </si>
  <si>
    <t>subcontratados</t>
  </si>
  <si>
    <t>subcontracted</t>
  </si>
  <si>
    <t>subcontratadas</t>
  </si>
  <si>
    <t>menor o igual que</t>
  </si>
  <si>
    <t>freshfruits@fairtradeafrica.net</t>
  </si>
  <si>
    <t>j.paredes@fairtrade.net</t>
  </si>
  <si>
    <t>Tasa de cambio</t>
  </si>
  <si>
    <t>CI</t>
  </si>
  <si>
    <t>Honduras</t>
  </si>
  <si>
    <t>Belize</t>
  </si>
  <si>
    <t>Panamá</t>
  </si>
  <si>
    <t>HN</t>
  </si>
  <si>
    <t>Mozambique</t>
  </si>
  <si>
    <t>PT</t>
  </si>
  <si>
    <t>BZ</t>
  </si>
  <si>
    <t>MZ</t>
  </si>
  <si>
    <t>Country 2 digit ISO code 3166-2</t>
  </si>
  <si>
    <t>Local currency (short)</t>
  </si>
  <si>
    <t>Philippines</t>
  </si>
  <si>
    <t>PH</t>
  </si>
  <si>
    <t>Philippine pesos</t>
  </si>
  <si>
    <t>Lempiras</t>
  </si>
  <si>
    <t>lempiras</t>
  </si>
  <si>
    <t>Belize dollar</t>
  </si>
  <si>
    <t>BZ dollars</t>
  </si>
  <si>
    <t>Mozambican meticais</t>
  </si>
  <si>
    <t>meticais</t>
  </si>
  <si>
    <t>Gross LWB 2023,
in lc/month/worker</t>
  </si>
  <si>
    <t>Net LWB 2023,
in lc/month/worker</t>
  </si>
  <si>
    <t>ER, LC/USD</t>
  </si>
  <si>
    <t>https://www.globallivingwage.org/wp-content/uploads/2023/11/Cameroon-URBAN-RV-Report_FV_20230831.pdf</t>
  </si>
  <si>
    <t>https://www.globallivingwage.org/wp-content/uploads/2021/06/Update-report_Belize_Rural_2023_JUNE.pdf</t>
  </si>
  <si>
    <t>https://www.globallivingwage.org/wp-content/uploads/2023/07/Update-report_Cameroon_Rural_2023-JUNE.pdf</t>
  </si>
  <si>
    <t>https://www.globallivingwage.org/wp-content/uploads/2022/04/Update-report_Colombia_Caribbean_2023_JUNE.pdf</t>
  </si>
  <si>
    <t>https://www.globallivingwage.org/wp-content/uploads/2023/01/Update-report_Colombia_Central_2023_JUNE.pdf</t>
  </si>
  <si>
    <t>https://www.globallivingwage.org/wp-content/uploads/2022/04/Update-report_Costa-Rica_Rural_2023_JUNE.pdf</t>
  </si>
  <si>
    <t>Source for LWB2023</t>
  </si>
  <si>
    <t>https://www.globallivingwage.org/wp-content/uploads/2023/07/Update-report_Cote-dIvoire_Rural_2023_JUNE-1.pdf</t>
  </si>
  <si>
    <t>https://www.globallivingwage.org/wp-content/uploads/2020/06/Update-report_Ecuador_Rural-Coastal-Region_2023_JUNE.pdf</t>
  </si>
  <si>
    <t>https://www.globallivingwage.org/wp-content/uploads/2022/04/Update-report_Ghana_PeriUrban-Lower-Volta_2023_JUNE.pdf</t>
  </si>
  <si>
    <t>https://www.globallivingwage.org/wp-content/uploads/2022/04/Update-report_Guatemala_Rural_2023_JUNE.pdf</t>
  </si>
  <si>
    <t>https://www.globallivingwage.org/wp-content/uploads/2020/11/Rural-Honduras-LW-Reference-Value-FINAL.pdf</t>
  </si>
  <si>
    <t>https://www.globallivingwage.org/wp-content/uploads/2022/11/Urban-Honduras-RV-2022.pdf</t>
  </si>
  <si>
    <t>https://www.globallivingwage.org/wp-content/uploads/2023/06/Update-report_Mexico_Yucatan_2023_JUNE.pdf</t>
  </si>
  <si>
    <t>https://www.globallivingwage.org/wp-content/uploads/2022/04/Update-report_Mexico_Michoacan_2023_JUNE.pdf</t>
  </si>
  <si>
    <t>https://www.globallivingwage.org/wp-content/uploads/2023/07/Update-report_Mozambique_Rural_2023_-JUNE.pdf</t>
  </si>
  <si>
    <t>https://www.globallivingwage.org/wp-content/uploads/2022/04/Update-report_Nicaragua_Managua_2023_JUNE.pdf</t>
  </si>
  <si>
    <t>https://www.globallivingwage.org/wp-content/uploads/2019/01/Update-report_Nicaragua_Northwest_2023_JUNE.pdf</t>
  </si>
  <si>
    <t>https://www.globallivingwage.org/wp-content/uploads/2023/07/Update-report_Panama_Rural_2023_JUNE-1.pdf</t>
  </si>
  <si>
    <t>https://www.globallivingwage.org/wp-content/uploads/2023/10/Update-report_Peru_Rural-LW_2023_JUNE.pdf</t>
  </si>
  <si>
    <t>https://www.globallivingwage.org/wp-content/uploads/2022/07/Update-report_Philippines_Rural-IlocosSur_2023_JUNE.pdf</t>
  </si>
  <si>
    <t>https://www.globallivingwage.org/wp-content/uploads/2022/04/Update-report_DomRep_Rural-Cibao-Norte_2023_JUNE-1.pdf</t>
  </si>
  <si>
    <t>CFA francs</t>
  </si>
  <si>
    <t>French</t>
  </si>
  <si>
    <t>Português</t>
  </si>
  <si>
    <t>Español</t>
  </si>
  <si>
    <t>Country name_EN</t>
  </si>
  <si>
    <t>Country name_SP</t>
  </si>
  <si>
    <t>Country name_FR</t>
  </si>
  <si>
    <t>Country name_PT</t>
  </si>
  <si>
    <t>Belice</t>
  </si>
  <si>
    <t>Mexico</t>
  </si>
  <si>
    <t>Peru</t>
  </si>
  <si>
    <t>Filipinas</t>
  </si>
  <si>
    <t>Dominican Republic</t>
  </si>
  <si>
    <t>Cameroon</t>
  </si>
  <si>
    <t>Ivory Coast</t>
  </si>
  <si>
    <t>Camerún</t>
  </si>
  <si>
    <t>Camarões</t>
  </si>
  <si>
    <t>Colômbia</t>
  </si>
  <si>
    <t>Costa do Marfim</t>
  </si>
  <si>
    <t>Equador</t>
  </si>
  <si>
    <t>Gana</t>
  </si>
  <si>
    <t>Moçambique</t>
  </si>
  <si>
    <t>Nicarágua</t>
  </si>
  <si>
    <t>Mexique</t>
  </si>
  <si>
    <t>Pérou</t>
  </si>
  <si>
    <t>République dominicaine</t>
  </si>
  <si>
    <t>Colombie</t>
  </si>
  <si>
    <t>Costa de Marfil</t>
  </si>
  <si>
    <t>text</t>
  </si>
  <si>
    <t>chosen</t>
  </si>
  <si>
    <t>drop list</t>
  </si>
  <si>
    <t>Chosen 2 digit ISO</t>
  </si>
  <si>
    <t>Currency of chosen country</t>
  </si>
  <si>
    <t>PN contact of chosen country</t>
  </si>
  <si>
    <t>Gross LWB2023 of chosen country</t>
  </si>
  <si>
    <t>Net LWB2023 of chosen country</t>
  </si>
  <si>
    <t>ER of chosen country</t>
  </si>
  <si>
    <t>SP</t>
  </si>
  <si>
    <t>Chosen language</t>
  </si>
  <si>
    <t>Languages_drop list</t>
  </si>
  <si>
    <t>Chosen country in EN</t>
  </si>
  <si>
    <t>Indicate if your banana plantation has organic certification:</t>
  </si>
  <si>
    <t>Indique si su plantación de banano cuenta con certificación orgánica:</t>
  </si>
  <si>
    <t>Indiquez si votre plantation de bananes est certifiée biologique:</t>
  </si>
  <si>
    <t>sim</t>
  </si>
  <si>
    <t>não</t>
  </si>
  <si>
    <t>when chosen language does not match with the drop list language</t>
  </si>
  <si>
    <t>chosen language for Form 314</t>
  </si>
  <si>
    <t>Indicar se a plantação de bananas tem certificação orgânica:</t>
  </si>
  <si>
    <t>when chosen language matches with language of chosen country, in EN</t>
  </si>
  <si>
    <t>when chosen language does not  match with language of chosen country, in EN</t>
  </si>
  <si>
    <t>Before filling in the form 3.1.4, please read the explanatory document on our website.</t>
  </si>
  <si>
    <t>Antes de completar el formulario 3.1.4, por favor lea el documento explicativo que se encuentra en nuestra página web.</t>
  </si>
  <si>
    <t>Avant de remplir le formulaire 3.1.4, veuillez lire le document explicatif sur notre site web.</t>
  </si>
  <si>
    <t>Once you have completed the form 3.1.4, save it under the name indicated at the end of the form 3.1.4, and send it to the Pricing Unit at:  freshfruit314reporting@fairtrade.net, copying to your producer network</t>
  </si>
  <si>
    <t>Una vez que haya completado el formulario 3.1.4, grábelo con el nombre que se indica al final del formulario, y envíelo a la Unidad de Precios, al correo electrónico:  freshfruit314reporting@fairtrade.net, poniendo en copia a su red de productores</t>
  </si>
  <si>
    <t>Une fois le formulaire 3.1.4 complété, sauvegardez-le sous le nom indiqué à la fin du formulaire 3.1.4 et envoyez-le à l'Unité de tarification à l'adresse:  freshfruit314reporting@fairtrade.net, en copiant votre réseau de producteurs</t>
  </si>
  <si>
    <t>Antes de preencher o formulário 3.1.4, é favor ler o documento explicativo no nosso sítio Web.</t>
  </si>
  <si>
    <t>Depois de ter preenchido o formulário 3.1.4, guarde-o com o nome indicado no final do formulário 3.1.4 e envie-o para a Unidade de Preços em freshfruit314reporting@fairtrade.net, copiando a sua rede de produtores</t>
  </si>
  <si>
    <t>organic banana</t>
  </si>
  <si>
    <t>conventional banana</t>
  </si>
  <si>
    <t>banano convencional</t>
  </si>
  <si>
    <t>banane biologique</t>
  </si>
  <si>
    <t>banano orgánico</t>
  </si>
  <si>
    <t>banane conventionnel</t>
  </si>
  <si>
    <t>banana orgânica</t>
  </si>
  <si>
    <t>banana convencional</t>
  </si>
  <si>
    <t>Enter your FLOid number (if you do not have, enter zero):</t>
  </si>
  <si>
    <t>Ingrese los datos más actualizados correspondientes a un año de operaciones,
contado desde la fecha en que ingresa los datos, a un año para atrás</t>
  </si>
  <si>
    <t>Enter the most updated data for one year of operations,
counted from the date you enter the data, to one year backwards</t>
  </si>
  <si>
    <t>Saisir les données les plus récentes pour une année d'activité,
à compter de la date de saisie des données, un an en arrière</t>
  </si>
  <si>
    <t>Introduza os dados mais actuais para um ano de operações,
contados a partir da data de introdução dos dados, um ano para trás</t>
  </si>
  <si>
    <t>Nombre de la persona de contacto:</t>
  </si>
  <si>
    <t>Whatsapp de la persona de contacto:</t>
  </si>
  <si>
    <t>Nome da pessoa de contato:</t>
  </si>
  <si>
    <t>Whatsapp da pessoa de contato:</t>
  </si>
  <si>
    <t>Nom de la personne de contact:</t>
  </si>
  <si>
    <t>Whatsapp de la personne de contact:</t>
  </si>
  <si>
    <t>Name of the contact person:</t>
  </si>
  <si>
    <t>Whatsapp of the contact person:</t>
  </si>
  <si>
    <t>Para completar el formulario 3.1.4 deberá contar con información y apoyo del área de producción, recursos humanos, y contable de su organización certificada Fairtrade.</t>
  </si>
  <si>
    <t>Para preencher o formulário 3.1.4, é necessário ter informações e apoio das áreas de produção, recursos humanos e contabilidade da organização certificada de Comércio Justo.</t>
  </si>
  <si>
    <t>To complete form 3.1.4 you will need information and support from the production, human resources and accounting areas of your Fairtrade certified organization.</t>
  </si>
  <si>
    <t xml:space="preserve"> Pour remplir le formulaire 3.1.4, vous devez disposer d'informations et du soutien des secteurs de la production, des ressources humaines et de la comptabilité de l'organisation certifiée du commerce équitable.</t>
  </si>
  <si>
    <t>Contact details</t>
  </si>
  <si>
    <t>Datos de contacto</t>
  </si>
  <si>
    <t>Correo electrónico de la persona de contacto:</t>
  </si>
  <si>
    <t>Email of the contact person:</t>
  </si>
  <si>
    <t>Identificacion de la plantación de banano con certificación Fairtrade</t>
  </si>
  <si>
    <t>Coordonnées de la personne à contacter</t>
  </si>
  <si>
    <t>Dados de contacto</t>
  </si>
  <si>
    <t>Endereço eletrónico da pessoa de contacto:</t>
  </si>
  <si>
    <t>Adresse électronique de la personne de contact:</t>
  </si>
  <si>
    <t>Identification des plantations de bananes certifiées commerce équitable</t>
  </si>
  <si>
    <t>Identificação da plantação de bananas com certificação Fairtrade</t>
  </si>
  <si>
    <t>Identification of Fairtrade certified banana plantation</t>
  </si>
  <si>
    <t>Productivity:</t>
  </si>
  <si>
    <t>Productividad:</t>
  </si>
  <si>
    <t>Productivité:</t>
  </si>
  <si>
    <t>Produtividade:</t>
  </si>
  <si>
    <t>Area under production:</t>
  </si>
  <si>
    <t>Área en producción:</t>
  </si>
  <si>
    <t>Superficie en production:</t>
  </si>
  <si>
    <t>Área em produção:</t>
  </si>
  <si>
    <t>Producción total anual:</t>
  </si>
  <si>
    <t>Produção anual total:</t>
  </si>
  <si>
    <t>Production annuelle totale:</t>
  </si>
  <si>
    <t>Total annual production:</t>
  </si>
  <si>
    <t>Número de días de cosecha por semana:</t>
  </si>
  <si>
    <t>Number of harvest days per week:</t>
  </si>
  <si>
    <t>Número de dias de colheita por semana</t>
  </si>
  <si>
    <t>Nombre de jours de récolte par semaine:</t>
  </si>
  <si>
    <t>Ingrese su número FLOid:</t>
  </si>
  <si>
    <t>Entrez votre nombre FLOid:</t>
  </si>
  <si>
    <t>Introduza o seu número FLOid:</t>
  </si>
  <si>
    <t>Número de trabajadores</t>
  </si>
  <si>
    <t>Número de trabalhadores</t>
  </si>
  <si>
    <t>Nombre de travailleurs</t>
  </si>
  <si>
    <t>Number of workers</t>
  </si>
  <si>
    <t>The wage ranges refer to the earned wage, which is the value taken as reference for calculating the statutory contributions that the employer must pay by Law for health, pension, occupational risks, contributions, etc.</t>
  </si>
  <si>
    <t xml:space="preserve">Los rangos salariales corresponden al salario devengado, que es el valor que se toma como referencia para calcular los aportes obligatorios que el empleador debe pagar por ley por salud, pensión, riesgos laborales, aportes parafiscales, contribuciones, etc. </t>
  </si>
  <si>
    <t>Os escalões salariais referem-se ao salário auferido, que é o valor tomado como referência para o cálculo das contribuições obrigatórias que a entidade patronal deve pagar por lei para a saúde, pensões, riscos profissionais, contribuições, etc.</t>
  </si>
  <si>
    <t>Les fourchettes de salaires se réfèrent au salaire gagné, qui est la valeur prise comme référence pour le calcul des cotisations statutaires que l'employeur doit payer en vertu de la loi pour la santé, la pension, les risques professionnels, les contributions, etc.</t>
  </si>
  <si>
    <t xml:space="preserve">En las siguientes tres tablas ingrese el número de trabajadores, según: a) área de trabajo, b) estructura salarial, y c) tiempo de trabajo por semana. </t>
  </si>
  <si>
    <t xml:space="preserve">In the following three tables enter the number of workers according to: a) area of work, b) wage structure, and c) working time per week. </t>
  </si>
  <si>
    <t xml:space="preserve">Nos três quadros seguintes, registar o número de trabalhadores de acordo com: a) área de trabalho, b) estrutura salarial, e c) tempo de trabalho por semana. </t>
  </si>
  <si>
    <t>a) by working area</t>
  </si>
  <si>
    <t>b) by wage structure, based on earned wage (accrued income)</t>
  </si>
  <si>
    <t>a) según área de trabajo</t>
  </si>
  <si>
    <t>a) par zone de travail</t>
  </si>
  <si>
    <t>a) por área de trabalho</t>
  </si>
  <si>
    <t>b) par structure salariale, basée sur le salaire gagné (le revenu accumulé)</t>
  </si>
  <si>
    <t>b) por estrutura salarial, baseada no salário auferido (rendimento acumulado)</t>
  </si>
  <si>
    <t>b) según estructura salarial, en base al salario devengado (salario bruto devengado, ingreso base de cotización)</t>
  </si>
  <si>
    <t>trabalhadores do campo e da colheita</t>
  </si>
  <si>
    <t>trabalhadores da transformação</t>
  </si>
  <si>
    <t>administração e gestão</t>
  </si>
  <si>
    <t>travailleurs des champs et de la récolte</t>
  </si>
  <si>
    <t>ouvriers de transformation</t>
  </si>
  <si>
    <t>process workers</t>
  </si>
  <si>
    <t>subcontrados</t>
  </si>
  <si>
    <t>subcontradas</t>
  </si>
  <si>
    <t>hired</t>
  </si>
  <si>
    <t>Número de homens</t>
  </si>
  <si>
    <t>Número de mulheres</t>
  </si>
  <si>
    <t>less than or equal to</t>
  </si>
  <si>
    <t>greater than</t>
  </si>
  <si>
    <t>and less than or equal to</t>
  </si>
  <si>
    <t>inférieur ou égal à</t>
  </si>
  <si>
    <t>supérieur à</t>
  </si>
  <si>
    <t>et inférieur ou égal à</t>
  </si>
  <si>
    <t>menor ou igual a</t>
  </si>
  <si>
    <t>maior que</t>
  </si>
  <si>
    <t>e menor ou igual a</t>
  </si>
  <si>
    <t>trabajando más de 5 días/semana</t>
  </si>
  <si>
    <t>travaillant 5 jours/semaine</t>
  </si>
  <si>
    <t>travaillant 4 jours/semaine</t>
  </si>
  <si>
    <t>travaillant 3 jours/semaine</t>
  </si>
  <si>
    <t>travaillant 2 jours/semaine</t>
  </si>
  <si>
    <t>travaillant plus de 5 jours/semaine</t>
  </si>
  <si>
    <t>trabalhando mais de 5 dias/semana</t>
  </si>
  <si>
    <t>trabalhando 5 dias/semana</t>
  </si>
  <si>
    <t>trabalhando 4 dias/semana</t>
  </si>
  <si>
    <t>trabalhando 3 dias/semana</t>
  </si>
  <si>
    <t>trabalhando 2 dias/semana</t>
  </si>
  <si>
    <t>working more than 5 days/week</t>
  </si>
  <si>
    <t>c) según tiempo trabajado, sin considerar sobretiempo</t>
  </si>
  <si>
    <t>c) by worked time, without considering overtime</t>
  </si>
  <si>
    <t>c) por tempo de trabalho, sem ter em conta as horas extraordinárias</t>
  </si>
  <si>
    <t>c) par temps de travail, sans tenir compte des heures supplémentaires</t>
  </si>
  <si>
    <t>Los números totales de mujeres contratadas, en las tres tablas, no coincide. Por favor corrija hasta que coincidan.</t>
  </si>
  <si>
    <t>Los números totales de mujeres subcontratadas, en las tres tablas, no coincide. Por favor corrija hasta que coincidan.</t>
  </si>
  <si>
    <t>The total numbers of hired men do not match in the three tables, please correct.</t>
  </si>
  <si>
    <t>The total numbers of subcontracted men do not match in the three tables, please correct.</t>
  </si>
  <si>
    <t>The total numbers of hired women do not match in the three tables, please correct.</t>
  </si>
  <si>
    <t>The total numbers of subcontracted women do not match in the three tables, please correct.</t>
  </si>
  <si>
    <t>Os números totais de homens contratados nos três quadros não coincidem. É favor corrigir até que coincidam.</t>
  </si>
  <si>
    <t>Os números totais de homens subcontratados, nos três quadros, não coincidem. Por favor, corrija até corresponderem.</t>
  </si>
  <si>
    <t>O número total de mulheres contratadas, nos três quadros, não corresponde. Por favor, corrija até corresponderem.</t>
  </si>
  <si>
    <t>Os números totais de mulheres subcontratadas, nos três quadros, não correspondem. Por favor, corrija até que coincidam.</t>
  </si>
  <si>
    <t>contracté</t>
  </si>
  <si>
    <t>sous-traité</t>
  </si>
  <si>
    <t>Les nombres totaux d'hommes contractés ne correspondent pas dans les trois tableaux, veuillez corriger.</t>
  </si>
  <si>
    <t>Les nombres totaux d'hommes sous-traités ne correspondent pas dans les trois tableaux, veuillez corriger.</t>
  </si>
  <si>
    <t>Les nombres totaux de femmes contractées ne correspondent pas dans les trois tableaux, veuillez corriger.</t>
  </si>
  <si>
    <t>Les nombres totaux de femmes sous-traitantes ne correspondent pas dans les trois tableaux, veuillez corriger.</t>
  </si>
  <si>
    <t>IMPORTANTE: Los números totales de hombres contratados, hombres subcontratados, mujeres contratadas,</t>
  </si>
  <si>
    <t>y mujeres subcontratadas, de las tres tablas, deben coincidir. Asegúrese de que ocurra.</t>
  </si>
  <si>
    <t>et de femmes en sous-traitance dans les trois tableaux doivent correspondre. Assurez-vous que c'est le cas.</t>
  </si>
  <si>
    <t>IMPORTANT: Les nombres totaux d'hommes contractés, d'hommes en sous-traitance, de femmes contractées,</t>
  </si>
  <si>
    <t>IMPORTANTE: Os números totais de homens contratados, homens subcontratados, mulheres contratadas,</t>
  </si>
  <si>
    <t>e mulheres subcontratadas nos três quadros devem coincidir. Certifique-se de que coincidem.</t>
  </si>
  <si>
    <t>IMPORTANT: The total numbers of men hired, men sub-contracted, women hired,</t>
  </si>
  <si>
    <t>and women sub-contracted in the three tables must match. Make sure they do.</t>
  </si>
  <si>
    <t xml:space="preserve">Dans les trois tableaux suivants, indiquez le nombre de travailleurs selon : a) le domaine de travail, b) la structure des salaires et c) le temps de </t>
  </si>
  <si>
    <t>Payment frequency of worker's wages:</t>
  </si>
  <si>
    <t>Frecuencia de pago del salario del trabajador:</t>
  </si>
  <si>
    <t>Fréquence de paiement des salaires des travailleurs:</t>
  </si>
  <si>
    <t>Frequência de pagamento dos salários dos trabalhadores:</t>
  </si>
  <si>
    <t>7 días (semanal)</t>
  </si>
  <si>
    <t>14 días (catorcenal)</t>
  </si>
  <si>
    <t>15 días (quincenal)</t>
  </si>
  <si>
    <t>mensal</t>
  </si>
  <si>
    <t>14 dias</t>
  </si>
  <si>
    <t>15 dias</t>
  </si>
  <si>
    <t>7 days</t>
  </si>
  <si>
    <t xml:space="preserve">  7 jours</t>
  </si>
  <si>
    <t>7 dias</t>
  </si>
  <si>
    <t>Wage</t>
  </si>
  <si>
    <t>Salario</t>
  </si>
  <si>
    <t>Salário</t>
  </si>
  <si>
    <t>Salaire</t>
  </si>
  <si>
    <t>Ventes</t>
  </si>
  <si>
    <t>Ventas</t>
  </si>
  <si>
    <t>Sales</t>
  </si>
  <si>
    <t>Vendas</t>
  </si>
  <si>
    <t>Fairtrade organic bananas:</t>
  </si>
  <si>
    <t>NON-Fairtrade organic bananas:</t>
  </si>
  <si>
    <t>Fairtrade conventional bananas:</t>
  </si>
  <si>
    <t>NON-Fairtrade conventional bananas:</t>
  </si>
  <si>
    <t>Banano orgánico NO Fairtrade:</t>
  </si>
  <si>
    <t>Banano convencional NO Fairtrade:</t>
  </si>
  <si>
    <t>Bananes biologiques NON Fairtrade:</t>
  </si>
  <si>
    <t>Bananes conventionnelles NON Fairtrade:</t>
  </si>
  <si>
    <t>Bananas convencionais NÃO Fairtrade:</t>
  </si>
  <si>
    <t>trabajando 1   día/semana</t>
  </si>
  <si>
    <t>working 1   day/week</t>
  </si>
  <si>
    <t>travaillant 1   jour/semaine</t>
  </si>
  <si>
    <t>trabalhando 1   dia/semana</t>
  </si>
  <si>
    <t>Banano convencional         Fairtrade:</t>
  </si>
  <si>
    <t>Banano orgánico         Fairtrade:</t>
  </si>
  <si>
    <t>Bananes biologiques            Fairtrade:</t>
  </si>
  <si>
    <t>Bananes conventionnelles            Fairtrade:</t>
  </si>
  <si>
    <t>Bananas orgânicas            Fairtrade:</t>
  </si>
  <si>
    <t>Bananas convencionais            Fairtrade:</t>
  </si>
  <si>
    <t>% do total de vendas</t>
  </si>
  <si>
    <t>cajas18.14kg/año</t>
  </si>
  <si>
    <t>boîtes18.14kg/an</t>
  </si>
  <si>
    <t>caixas18.14kg/ano</t>
  </si>
  <si>
    <t>boxes18.14kg/year</t>
  </si>
  <si>
    <t>boxes18.14kg/week</t>
  </si>
  <si>
    <t>cajas18.14kg/semana</t>
  </si>
  <si>
    <t>caixas18.14kg/semana</t>
  </si>
  <si>
    <t>boxes18.14kg/month</t>
  </si>
  <si>
    <t>cajas18.14kg/mes</t>
  </si>
  <si>
    <t>boîtes18.14kg/mois</t>
  </si>
  <si>
    <t>boîtes18.14kg/semaine</t>
  </si>
  <si>
    <t>caixas18.14kg/mês</t>
  </si>
  <si>
    <t xml:space="preserve">Form 3.1.4 </t>
  </si>
  <si>
    <t xml:space="preserve">Formulario 3.1.4 </t>
  </si>
  <si>
    <t>Formulaire 3.1.4</t>
  </si>
  <si>
    <t>Formulário 3.1.4</t>
  </si>
  <si>
    <t>Exchange rate</t>
  </si>
  <si>
    <t>Taxa de câmbio</t>
  </si>
  <si>
    <t>Taux de change</t>
  </si>
  <si>
    <t>US dollar</t>
  </si>
  <si>
    <t>US dólar</t>
  </si>
  <si>
    <t>Nombre del subsidio, beneficio, prestación…</t>
  </si>
  <si>
    <t>freshfruit314reporting@fairtrade.net</t>
  </si>
  <si>
    <t>which are provided to workers</t>
  </si>
  <si>
    <t>Subsidios, beneficios, prestaciones, asignaciones, cotizaciones, ayudas, etc. no obligatorias por ley,</t>
  </si>
  <si>
    <t>que se brindan a los trabajadores</t>
  </si>
  <si>
    <t>Subventions, prestations, allocations, indemnités, contributions, aides, etc. non obligatoires en vertu de la loi,</t>
  </si>
  <si>
    <t>accordées aux travailleurs</t>
  </si>
  <si>
    <t>concedidos aos trabalhadores</t>
  </si>
  <si>
    <t>Nom de la subvention, de la prestation, de l'allocation...</t>
  </si>
  <si>
    <t>Subsídios, prestações, abonos, contribuições, ajudas, etc., não obrigatórios por lei,</t>
  </si>
  <si>
    <t>Nome do subsídio, da prestação, da abono...</t>
  </si>
  <si>
    <t>Subsidies, benefits, allowances, grants, contributions, aids, etc. not compulsory by law,</t>
  </si>
  <si>
    <t>Name of the subsidy, benefit, allowance...</t>
  </si>
  <si>
    <t>Del total de trabajadores, ¿qué porcentaje lo recibe?</t>
  </si>
  <si>
    <t>Of the total number of workers, what percentage receive it?</t>
  </si>
  <si>
    <t>Do total de trabalhadores, que percentagem o recebe?</t>
  </si>
  <si>
    <t>Du total des travailleurs, quel est le pourcentage de ceux qui en bénéficient?</t>
  </si>
  <si>
    <t>tareas</t>
  </si>
  <si>
    <t>acres</t>
  </si>
  <si>
    <t>boxes18.14kg/</t>
  </si>
  <si>
    <t>cajas18.14kg/</t>
  </si>
  <si>
    <t>boîtes18.14kg/</t>
  </si>
  <si>
    <t>caixas18.14kg/</t>
  </si>
  <si>
    <t>an</t>
  </si>
  <si>
    <t>ano</t>
  </si>
  <si>
    <t>dias/semana</t>
  </si>
  <si>
    <t>¿Es entregado al trabajador en efectivo (si/no)?</t>
  </si>
  <si>
    <t>Is it delivered to worker in cash (yes/no)?</t>
  </si>
  <si>
    <t>É entregue ao trabalhador em dinheiro (sim/não)?</t>
  </si>
  <si>
    <t>Est-il remis au travailleur en espèces (oui/non)?</t>
  </si>
  <si>
    <t>a) grábelo con el siguiente nombre:</t>
  </si>
  <si>
    <t>b) envíelo al correo electrónico:</t>
  </si>
  <si>
    <t>c) ponga en copia a su red de productores:</t>
  </si>
  <si>
    <t>• Si usted tiene alguna pregunta sobre como completar el Formulario 3.1.4, por favor escríbanos al correo electrónico:</t>
  </si>
  <si>
    <t>a) save it under the following name:</t>
  </si>
  <si>
    <t>b) send it to the e-mail address:</t>
  </si>
  <si>
    <t>c) copy your producer network:</t>
  </si>
  <si>
    <t>• If you have any questions on how to complete the Form 3.1.4, please contact us to:</t>
  </si>
  <si>
    <t>a) guardá-lo com o seguinte nome:</t>
  </si>
  <si>
    <t>b) enviá-lo para o endereço eletrónico:</t>
  </si>
  <si>
    <t>c) copiar a sua rede de produtores:</t>
  </si>
  <si>
    <t>• Se tiver dúvidas sobre como preencher o formulário 3.1.4, envie-nos um e-mail:</t>
  </si>
  <si>
    <t>• Une fois le formulaire 3.1.4 complété, veuillez</t>
  </si>
  <si>
    <t>a) le sauvegarder sous le nom suivant:</t>
  </si>
  <si>
    <t>b) l'envoyer à l'adresse électronique:</t>
  </si>
  <si>
    <t>c) copier votre réseau de producteurs:</t>
  </si>
  <si>
    <t>• Si vous avez des questions sur la manière de remplir le formulaire 3.1.4, veuillez nous envoyer un courriel:</t>
  </si>
  <si>
    <t>• Una vez que complete el Formulario 3.1.4, por favor</t>
  </si>
  <si>
    <t>• Once you have completed Form 3.1.4, please</t>
  </si>
  <si>
    <t>• Uma vez preenchido o formulário 3.1.4, é favor</t>
  </si>
  <si>
    <t>&lt;&lt;&lt;  Choose the unit  &lt;&lt;&lt;</t>
  </si>
  <si>
    <t>&lt;&lt;&lt;  Elija la unidad  &lt;&lt;&lt;</t>
  </si>
  <si>
    <t>&lt;&lt;&lt;  Choisir l'unité  &lt;&lt;&lt;</t>
  </si>
  <si>
    <t>&lt;&lt;&lt;  Selecionar a unidade  &lt;&lt;&lt;</t>
  </si>
  <si>
    <t>Name of the Fairtrade certified banana plantation:</t>
  </si>
  <si>
    <t>Nombre de la plantación de banano certificada Fairtrade:</t>
  </si>
  <si>
    <t>Nome da plantação de bananas com certificação Fairtrade:</t>
  </si>
  <si>
    <t>Nom de la bananeraie certifiée Fairtrade:</t>
  </si>
  <si>
    <t>Le total des ventes devrait être de 100 %, veuillez corriger jusqu'à ce que le total soit de 100 %</t>
  </si>
  <si>
    <t>El total de ventas debe sumar 100 por ciento, por favor corrija hasta que sume 100 por ciento</t>
  </si>
  <si>
    <t>O total de vendas deve somar 100%. Corrija até somar 100%</t>
  </si>
  <si>
    <t>Total sales should add up to 100 percent, please correct until it adds up to 100 percent</t>
  </si>
  <si>
    <t>Une fois les cellules vides remplies, le Formulaire 3.1.4 apparaît</t>
  </si>
  <si>
    <t>Choose the banana producing country:</t>
  </si>
  <si>
    <t>Seleccione el país productor de banano:</t>
  </si>
  <si>
    <t>Una vez que complete las celdas en blanco se mostrará el Formulario 3.1.4 completo</t>
  </si>
  <si>
    <t>Uma vez preenchidas as células em branco, será apresentado o formulário 3.1.4 preenchido</t>
  </si>
  <si>
    <t>Once you fill in the empty cells, the full Form 3.1.4 will be displayed</t>
  </si>
  <si>
    <t>Selecionar o país produtor de bananas</t>
  </si>
  <si>
    <t>Sélectionnez le pays producteur de bananes:</t>
  </si>
  <si>
    <t>Se for necessário esclarecer alguma das informações fornecidas no formulário 3.1.4, indicar os dados da pessoa a contactar. Todos os dados e informações</t>
  </si>
  <si>
    <t>comunicados no formulário 3.1.4 são confidenciais. Apenas a equipa técnica tem acesso aos mesmos.  Os membros da equipa técnica estão legalmente</t>
  </si>
  <si>
    <t>vinculados por um acordo de não divulgação para proteger a confidencialidade e a privacidade dos dados. Nenhum terceiro (por exemplo, a Organização</t>
  </si>
  <si>
    <t>Nacional de Comércio Justo ou um retalhista) pode aceder aos seus dados, a menos que dê o seu consentimento escrito para a sua partilha.</t>
  </si>
  <si>
    <t>S'il est nécessaire de clarifier l'une des informations fournies dans le formulaire 3.1.4, veuillez indiquer les coordonnées de la personne de contact. Toutes les</t>
  </si>
  <si>
    <t>En caso que surja la necesidad de tener que aclarar algún dato ingresado en el formulario 3.1.4, ingrese los datos de la persona de contacto. Todos los datos</t>
  </si>
  <si>
    <t>e información reportados en el Formulario 3.1.4 son confidenciales. Solo el equipo técnico tiene acceso a ellos. Los miembros del equipo técnico están</t>
  </si>
  <si>
    <t>legalmente obligados bajo un acuerdo de no divulgación para proteger la confidencialidad y privacidad de los datos. Ningún tercero (por ejemplo, Organización</t>
  </si>
  <si>
    <t>Nacional Fairtrade o comerciante) puede acceder a sus datos, a menos que usted dé expresamente su consentimiento por escrito para compartirlos.</t>
  </si>
  <si>
    <t>données et informations rapportées dans le formulaire 3.1.4 sont confidentielles. Seule l'équipe technique y a accès. Les membres de l'équipe technique sont</t>
  </si>
  <si>
    <t>du mouvement Fairtrade ou un détaillant) ne peut accéder à vos données, sauf si vous donnez expressément votre accord écrit pour les partager.</t>
  </si>
  <si>
    <t>légalement liés par un accord de non-divulgation afin de protéger la confidentialité et le privé des données. Aucun tiers (par exemple, organisations nationales</t>
  </si>
  <si>
    <t>In case there is any need to clarify any information entered in form 3.1.4, please enter the details of a contact person. All data and information reported in the</t>
  </si>
  <si>
    <t>Form 3.1.4 are confidential. Only the technical team has access to them. Members of the technical team are legally bound by a non-disclosure agreement to</t>
  </si>
  <si>
    <t>protect data confidentiality and privacy. No third-party (e.g. National Fairtrade Organisation or retailer) can access your data, unless you give your written</t>
  </si>
  <si>
    <t>consent to share it.</t>
  </si>
  <si>
    <r>
      <t>Bananas orgânicas N</t>
    </r>
    <r>
      <rPr>
        <sz val="8"/>
        <rFont val="Calibri"/>
        <family val="2"/>
      </rPr>
      <t>Ã</t>
    </r>
    <r>
      <rPr>
        <sz val="8"/>
        <rFont val="Calibri"/>
        <family val="2"/>
        <scheme val="minor"/>
      </rPr>
      <t>O Fairtrade:</t>
    </r>
  </si>
  <si>
    <t/>
  </si>
  <si>
    <t>cajas18.14kg/hectárea/año</t>
  </si>
  <si>
    <t>convencional</t>
  </si>
  <si>
    <t>orgánico</t>
  </si>
  <si>
    <t>COLOMBIA</t>
  </si>
  <si>
    <t>trabajando 6 días/semana</t>
  </si>
  <si>
    <t>Indique el tipo de banano al que corresponden los datos que va a reportar en este formulario:</t>
  </si>
  <si>
    <t>mayor o igual que  1,703,987  y menor o igual que  1,959,584  pesos/mes/trabajador</t>
  </si>
  <si>
    <t>mayor o igual que  1,959,585  y menor o igual que  2,253,521  pesos/mes/trabajador</t>
  </si>
  <si>
    <t>mayor o igual que  2,253,522  y menor o igual que  2,591,550  pesos/mes/trabajador</t>
  </si>
  <si>
    <t>mayor o igual que  2,591,551  pesos/mes/trabajador</t>
  </si>
  <si>
    <t>igual que  1,703,986  pesos/mes/trabajador</t>
  </si>
  <si>
    <t>igual que  1,423,500  pesos/mes/trabajador</t>
  </si>
  <si>
    <t>mayor o igual que  1,423,501  y menor o igual que  1,493,622  pesos/mes/trabajador</t>
  </si>
  <si>
    <t>mayor o igual que  1,493,623  y menor o igual que  1,563,744  pesos/mes/trabajador</t>
  </si>
  <si>
    <t>mayor o igual que  1,563,745  y menor o igual que  1,633,865  pesos/mes/trabajador</t>
  </si>
  <si>
    <t>mayor o igual que  1,633,866  y menor o igual que  1,703,985  pesos/mes/trabajador</t>
  </si>
  <si>
    <t>INGRESE  LOS  DATOS  CORRESPONDIENTES  AL  AÑO  2025</t>
  </si>
  <si>
    <t>Los números totales de trabajadores contratados, en las tres tablas, no coincide. Por favor corrija hasta que coincidan.</t>
  </si>
  <si>
    <t>Los números totales de trabajadores subcontratados, en las tres tablas, no coincide. Por favor corrija hasta que coincidan.</t>
  </si>
  <si>
    <t>TOTAL</t>
  </si>
  <si>
    <t xml:space="preserve">En las siguientes tres tablas ingrese el número de trabajadores, según: 
a) área de trabajo, 
b) estructura salarial, y 
c) tiempo de trabajo por semana. </t>
  </si>
  <si>
    <t>IMPORTANTE:</t>
  </si>
  <si>
    <t>English:</t>
  </si>
  <si>
    <t>R. Dominicana</t>
  </si>
  <si>
    <t>D. Republic</t>
  </si>
  <si>
    <t>Équateur</t>
  </si>
  <si>
    <t>R. Dominicaine</t>
  </si>
  <si>
    <t>Nombre Hoja:
Sheet name:
Nom Fiche:</t>
  </si>
  <si>
    <t>ECUADOR</t>
  </si>
  <si>
    <t>igual que  462  USdólares/mes/trabajador</t>
  </si>
  <si>
    <t>mayor o igual que  483  y menor o igual que  502  USdólares/mes/trabajador</t>
  </si>
  <si>
    <t>mayor o igual que  503  y menor o igual que  522  USdólares/mes/trabajador</t>
  </si>
  <si>
    <t>mayor o igual que  523  y menor o igual que  542  USdólares/mes/trabajador</t>
  </si>
  <si>
    <t>mayor o igual que  543  y menor o igual que  623  USdólares/mes/trabajador</t>
  </si>
  <si>
    <t>igual que  624  USdólares/mes/trabajador</t>
  </si>
  <si>
    <t>mayor o igual que  718  y menor o igual que  824  USdólares/mes/trabajador</t>
  </si>
  <si>
    <t>mayor o igual que  825  y menor o igual que  948  USdólares/mes/trabajador</t>
  </si>
  <si>
    <t>mayor o igual que  949  y menor o igual que  1,090  USdólares/mes/trabajador</t>
  </si>
  <si>
    <t>mayor o igual que  1,091  USdólares/mes/trabajador</t>
  </si>
  <si>
    <t>mayor o igual que  14,251  y menor o igual que  16,254  pesos/mes/trabajador</t>
  </si>
  <si>
    <t>mayor o igual que  16,255  y menor o igual que  18,576  pesos/mes/trabajador</t>
  </si>
  <si>
    <t>mayor o igual que  18,577  y menor o igual que  20,899  pesos/mes/trabajador</t>
  </si>
  <si>
    <t>mayor o igual que  20,900  y menor o igual que  23,220  pesos/mes/trabajador</t>
  </si>
  <si>
    <t>igual que  23,221  pesos/mes/trabajador</t>
  </si>
  <si>
    <t>mayor o igual que  23,222  y menor o igual que  26,703  pesos/mes/trabajador</t>
  </si>
  <si>
    <t>mayor o igual que  26,704  y menor o igual que  30,709  pesos/mes/trabajador</t>
  </si>
  <si>
    <t>mayor o igual que  30,710  y menor o igual que  35,315  pesos/mes/trabajador</t>
  </si>
  <si>
    <t>mayor o igual que  35,316  pesos/mes/trabajador</t>
  </si>
  <si>
    <t>REPÚBLICA DOMINICANA</t>
  </si>
  <si>
    <t>PERÚ</t>
  </si>
  <si>
    <t>igual que  1,130  soles/mes/trabajador</t>
  </si>
  <si>
    <t>mayor o igual que  1,187  y menor o igual que  1,242  soles/mes/trabajador</t>
  </si>
  <si>
    <t>mayor o igual que  1,243  y menor o igual que  1,298  soles/mes/trabajador</t>
  </si>
  <si>
    <t>mayor o igual que  1,299  y menor o igual que  1,354  soles/mes/trabajador</t>
  </si>
  <si>
    <t>mayor o igual que  1,355  y menor o igual que  1,410  soles/mes/trabajador</t>
  </si>
  <si>
    <t>igual que  1,411  soles/mes/trabajador</t>
  </si>
  <si>
    <t>mayor o igual que  1,623  y menor o igual que  1,865  soles/mes/trabajador</t>
  </si>
  <si>
    <t>mayor o igual que  1,866  y menor o igual que  2,144  soles/mes/trabajador</t>
  </si>
  <si>
    <t>mayor o igual que  2,145  y menor o igual que  2,466  soles/mes/trabajador</t>
  </si>
  <si>
    <t>mayor o igual que  2,467  soles/mes/trabajador</t>
  </si>
  <si>
    <t>MEXICO</t>
  </si>
  <si>
    <t>igual que  6,706  pesos/mes/trabajador</t>
  </si>
  <si>
    <t>mayor o igual que  6,707  y menor o igual que  8,273  pesos/mes/trabajador</t>
  </si>
  <si>
    <t>mayor o igual que  8,274  y menor o igual que  9,455  pesos/mes/trabajador</t>
  </si>
  <si>
    <t>mayor o igual que  9,456  y menor o igual que  10,637  pesos/mes/trabajador</t>
  </si>
  <si>
    <t>mayor o igual que  10,638  y menor o igual que  11,818  pesos/mes/trabajador</t>
  </si>
  <si>
    <t>igual que  11,819  pesos/mes/trabajador</t>
  </si>
  <si>
    <t>mayor o igual que  11,820  y menor o igual que  13,591  pesos/mes/trabajador</t>
  </si>
  <si>
    <t>mayor o igual que  13,592  y menor o igual que  15,629  pesos/mes/trabajador</t>
  </si>
  <si>
    <t>mayor o igual que  15,630  y menor o igual que  17,974  pesos/mes/trabajador</t>
  </si>
  <si>
    <t>mayor o igual que  17,975  pesos/mes/trabajador</t>
  </si>
  <si>
    <t>igual que  5,721  córdobas/mes/trabajador</t>
  </si>
  <si>
    <t>mayor o igual que  5,722  y menor o igual que  7,553  córdobas/mes/trabajador</t>
  </si>
  <si>
    <t>mayor o igual que  7,554  y menor o igual que  8,581  córdobas/mes/trabajador</t>
  </si>
  <si>
    <t>mayor o igual que  8,582  y menor o igual que  9,610  córdobas/mes/trabajador</t>
  </si>
  <si>
    <t>mayor o igual que  9,611  y menor o igual que  10,637  córdobas/mes/trabajador</t>
  </si>
  <si>
    <t>igual que  10,638  córdobas/mes/trabajador</t>
  </si>
  <si>
    <t>mayor o igual que  10,639  y menor o igual que  12,233  córdobas/mes/trabajador</t>
  </si>
  <si>
    <t>mayor o igual que  12,234  y menor o igual que  14,068  córdobas/mes/trabajador</t>
  </si>
  <si>
    <t>mayor o igual que  14,069  y menor o igual que  16,178  córdobas/mes/trabajador</t>
  </si>
  <si>
    <t>mayor o igual que  16,179  córdobas/mes/trabajador</t>
  </si>
  <si>
    <t>NICARAGUA</t>
  </si>
  <si>
    <r>
      <rPr>
        <b/>
        <sz val="11"/>
        <color theme="1"/>
        <rFont val="Calibri"/>
        <family val="2"/>
        <scheme val="minor"/>
      </rPr>
      <t>INSTRUCCIONES</t>
    </r>
    <r>
      <rPr>
        <sz val="11"/>
        <color theme="1"/>
        <rFont val="Calibri"/>
        <family val="2"/>
        <scheme val="minor"/>
      </rPr>
      <t>: Para acceder al Formulario 314, ingrese con un clic en la Hoja correspondiente al país. Siga las instrucciones indicadas en el Formulario 314.</t>
    </r>
  </si>
  <si>
    <r>
      <rPr>
        <b/>
        <sz val="11"/>
        <color theme="1"/>
        <rFont val="Calibri"/>
        <family val="2"/>
        <scheme val="minor"/>
      </rPr>
      <t>INSTRUCTIONS</t>
    </r>
    <r>
      <rPr>
        <sz val="11"/>
        <color theme="1"/>
        <rFont val="Calibri"/>
        <family val="2"/>
        <scheme val="minor"/>
      </rPr>
      <t>: To access Form 314, click on the corresponding country Sheet. Follow the instructions on Form 314.</t>
    </r>
  </si>
  <si>
    <r>
      <rPr>
        <b/>
        <sz val="11"/>
        <color theme="1"/>
        <rFont val="Calibri"/>
        <family val="2"/>
        <scheme val="minor"/>
      </rPr>
      <t>INSTRUCTIONS</t>
    </r>
    <r>
      <rPr>
        <sz val="11"/>
        <color theme="1"/>
        <rFont val="Calibri"/>
        <family val="2"/>
        <scheme val="minor"/>
      </rPr>
      <t>: Pour accéder au Formulaire 314, cliquez sur la Fiche pays correspondante. Suivez les instructions du Formulaire 314.</t>
    </r>
  </si>
  <si>
    <t>You will must complete one Form 314 for your conventional farms and ANOTHER for your certified organic farms.</t>
  </si>
  <si>
    <t>Vous devrez remplir un Formulaire 314 pour vos exploitations conventionnelles et un AUTRE pour vos exploitations certifiées biologiques.</t>
  </si>
  <si>
    <t>GHANA</t>
  </si>
  <si>
    <t>equal than  393  cedis/month/worker</t>
  </si>
  <si>
    <t>equal than  2,988  cedis/month/worker</t>
  </si>
  <si>
    <t>greater or equal than  394  lower or equal than  2,092  cedis/month/worker</t>
  </si>
  <si>
    <t>greater or equal than  2,093  lower or equal than  2,391  cedis/month/worker</t>
  </si>
  <si>
    <t>greater or equal than  2,392  lower or equal than  2,689  cedis/month/worker</t>
  </si>
  <si>
    <t>greater or equal than  2,690  lower or equal than  2,987  cedis/month/worker</t>
  </si>
  <si>
    <t>greater or equal than  2,989  lower or equal than  3,435  cedis/month/worker</t>
  </si>
  <si>
    <t>greater or equal than  3,436  lower or equal than  3,950  cedis/month/worker</t>
  </si>
  <si>
    <t>greater or equal than  3,951  lower or equal than  4,543  cedis/month/worker</t>
  </si>
  <si>
    <t>greater or equal than  4,544  cedis/month/worker</t>
  </si>
  <si>
    <t>Indicate the quality of banana to which the data to be reported on this Form relate:</t>
  </si>
  <si>
    <t>Before completing the Form 3.1.4, please read the explanatory document on our website. To complete Form 3.1.4 you will need information and support from your Fairtrade certified organization's production, human resources and accounting departments. Once you have completed Form 3.1.4, save it under the name indicated at the bottom of the Form, and send it to the Pricing Unit, email: freshfruit314reporting@fairtrade.net, copying your producer network: freshfruits@fairtradeafrica.net.</t>
  </si>
  <si>
    <t>ENTER  DATA  RELATED  TO  YEAR  2025</t>
  </si>
  <si>
    <t>Enter FLOid number:</t>
  </si>
  <si>
    <t>organic</t>
  </si>
  <si>
    <t>conventional</t>
  </si>
  <si>
    <t>boxes18.14kg/hectare/year</t>
  </si>
  <si>
    <t xml:space="preserve">In the three tables below, enter the number of workers, by 
a) working area, 
b) wage structure, y 
c) working time per week. </t>
  </si>
  <si>
    <t>IMPORTANT:</t>
  </si>
  <si>
    <t>contracted</t>
  </si>
  <si>
    <t>processing workers</t>
  </si>
  <si>
    <t>administrative staff &amp; management</t>
  </si>
  <si>
    <t>working 6 days/week</t>
  </si>
  <si>
    <t>CAMEROUN</t>
  </si>
  <si>
    <t>biologique</t>
  </si>
  <si>
    <t>SAISIR  LES  DONNÉES  POUR  L'ANNÉE  2025</t>
  </si>
  <si>
    <t>Indiquer le type de banane auquel se rapportent les données à déclarer dans le présent Formulaire:</t>
  </si>
  <si>
    <t>Entrez votre numéro FLOid:</t>
  </si>
  <si>
    <t>conventionnelle</t>
  </si>
  <si>
    <t>boîtes18.14kg/hectare/an</t>
  </si>
  <si>
    <t xml:space="preserve">Dans les trois tableaux suivants, indiquez le nombre de travailleurs, en fonction de: 
(a) le domaine d'activité, 
b) structure des salaires, et 
c) temps de travail hebdomadaire. </t>
  </si>
  <si>
    <t>sous contrat</t>
  </si>
  <si>
    <t>sous-traités</t>
  </si>
  <si>
    <t>travailler 6 jours/semaine</t>
  </si>
  <si>
    <t>working 1 day/week</t>
  </si>
  <si>
    <t>travailler 5 jours/semaine</t>
  </si>
  <si>
    <t>travailler 4 jours/semaine</t>
  </si>
  <si>
    <t>travailler 3 jours/semaine</t>
  </si>
  <si>
    <t>travailler 2 jours/semaine</t>
  </si>
  <si>
    <t>travailler 1 jour/semaine</t>
  </si>
  <si>
    <t>CÔTE D'IVOIRE</t>
  </si>
  <si>
    <t>Supérieure ou égale à  113,024  Inférieur ou égale à  129,091  XOF francs/mois/travailleur</t>
  </si>
  <si>
    <t>Supérieure ou égale à  129,092  Inférieur ou égale à  145,159  XOF francs/mois/travailleur</t>
  </si>
  <si>
    <t>Supérieure ou égale à  145,160  Inférieur ou égale à  161,226  XOF francs/mois/travailleur</t>
  </si>
  <si>
    <t>égale à  161,227  XOF francs/mois/travailleur</t>
  </si>
  <si>
    <t>Supérieure ou égale à  161,228  Inférieur ou égale à  185,410  XOF francs/mois/travailleur</t>
  </si>
  <si>
    <t>Supérieure ou égale à  185,411  Inférieur ou égale à  213,222  XOF francs/mois/travailleur</t>
  </si>
  <si>
    <t>Supérieure ou égale à  213,223  Inférieur ou égale à  245,205  XOF francs/mois/travailleur</t>
  </si>
  <si>
    <t>Supérieure ou égale à  245,206  XOF francs/mois/travailleur</t>
  </si>
  <si>
    <t>égale à  43,969  XAF francs/mois/travailleur</t>
  </si>
  <si>
    <t>Supérieure ou égale à  43,970  Inférieur ou égale à  76,124  XAF francs/mois/travailleur</t>
  </si>
  <si>
    <t>Supérieure ou égale à  76,125  Inférieur ou égale à  86,999  XAF francs/mois/travailleur</t>
  </si>
  <si>
    <t>Supérieure ou égale à  87,000  Inférieur ou égale à  97,874  XAF francs/mois/travailleur</t>
  </si>
  <si>
    <t>Supérieure ou égale à  97,875  Inférieur ou égale à  108,748  XAF francs/mois/travailleur</t>
  </si>
  <si>
    <t>égale à  108,749  XAF francs/mois/travailleur</t>
  </si>
  <si>
    <t>Supérieure ou égale à  108,750  Inférieur ou égale à  125,060  XAF francs/mois/travailleur</t>
  </si>
  <si>
    <t>Supérieure ou égale à  125,061  Inférieur ou égale à  143,819  XAF francs/mois/travailleur</t>
  </si>
  <si>
    <t>Supérieure ou égale à  143,820  Inférieur ou égale à  165,392  XAF francs/mois/travailleur</t>
  </si>
  <si>
    <t>Supérieure ou égale à  165,393  XAF francs/mois/travailleur</t>
  </si>
  <si>
    <t>Antes de completar el formulario 3.1.4, por favor lea el documento explicativo que se encuentra en nuestra página web. 
Para completar el formulario 3.1.4 deberá contar con información y apoyo del área de producción, recursos humanos, y contable de su organización certificada Fairtrade. Una vez que haya completado el formulario 3.1.4, grábelo con el nombre que se indica al final del formulario, y envíelo a la Unidad de Precios, al correo electrónico:  freshfruit314reporting@fairtrade.net.</t>
  </si>
  <si>
    <r>
      <t xml:space="preserve">FORMULARIO 3.1.4
</t>
    </r>
    <r>
      <rPr>
        <sz val="16"/>
        <color theme="1"/>
        <rFont val="Arial Black"/>
        <family val="2"/>
      </rPr>
      <t>-versión 2025-</t>
    </r>
  </si>
  <si>
    <r>
      <t xml:space="preserve">FORM 3.1.4
</t>
    </r>
    <r>
      <rPr>
        <b/>
        <sz val="16"/>
        <color theme="1"/>
        <rFont val="Arial Black"/>
        <family val="2"/>
      </rPr>
      <t>-version 2025-</t>
    </r>
  </si>
  <si>
    <r>
      <t xml:space="preserve">FORMULAIRE 3.1.4
</t>
    </r>
    <r>
      <rPr>
        <b/>
        <sz val="16"/>
        <color theme="1"/>
        <rFont val="Arial Black"/>
        <family val="2"/>
      </rPr>
      <t>-version 2025-</t>
    </r>
  </si>
  <si>
    <t>Avant de remplir le Formulaire 3.1.4, veuillez lire le document explicatif sur notre site web. Pour remplir le Formulaire 3.1.4, vous aurez besoin d'informations et du soutien des services de production, de ressources humaines et de comptabilité de votre organisation certifiée Commerce Equitable. Une fois le Formulaire 3.1.4 complété, enregistrez-le sous le nom indiqué au bas du formulaire et envoyez-le à la Pricing Unit, e-mail: freshfruit314reporting@fairtrade.net.</t>
  </si>
  <si>
    <t>Usted deberá completar un formulario 314 para sus fincas convencionales y OTRO para sus fincas con certificación orgánica.</t>
  </si>
  <si>
    <t>égale à  36,000  XOF francs/mois/travailleur</t>
  </si>
  <si>
    <t>Supérieure ou égale à  36,001  Inférieur ou égale à  113,023  XOF francs/mois/travailleur</t>
  </si>
  <si>
    <t>Español:</t>
  </si>
  <si>
    <t>Français:</t>
  </si>
  <si>
    <t>igual que  15,960  pesos/mes/trabajador</t>
  </si>
  <si>
    <t>Formulario 314_2025</t>
  </si>
  <si>
    <t>Form 314_2025</t>
  </si>
  <si>
    <t>Formulaire 314_2025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</si>
</sst>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b/>
      <sz val="11"/>
      <color theme="1"/>
      <name val="Calibri"/>
      <family val="2"/>
      <scheme val="minor"/>
    </font>
    <font>
      <sz val="11"/>
      <color rgb="FF7030A0"/>
      <name val="Calibri"/>
      <family val="2"/>
      <scheme val="minor"/>
    </font>
    <font>
      <sz val="11"/>
      <color rgb="FFC00000"/>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b/>
      <u/>
      <sz val="11"/>
      <color theme="10"/>
      <name val="Calibri"/>
      <family val="2"/>
      <scheme val="minor"/>
    </font>
    <font>
      <b/>
      <sz val="10"/>
      <color theme="1"/>
      <name val="Calibri"/>
      <family val="2"/>
      <scheme val="minor"/>
    </font>
    <font>
      <sz val="11"/>
      <color theme="0" tint="-4.9989318521683403E-2"/>
      <name val="Calibri"/>
      <family val="2"/>
      <scheme val="minor"/>
    </font>
    <font>
      <sz val="11"/>
      <color theme="0" tint="-0.14999847407452621"/>
      <name val="Calibri"/>
      <family val="2"/>
      <scheme val="minor"/>
    </font>
    <font>
      <b/>
      <sz val="16"/>
      <color theme="1"/>
      <name val="Calibri"/>
      <family val="2"/>
      <scheme val="minor"/>
    </font>
    <font>
      <b/>
      <sz val="14"/>
      <color rgb="FFC00000"/>
      <name val="Calibri"/>
      <family val="2"/>
      <scheme val="minor"/>
    </font>
    <font>
      <b/>
      <u/>
      <sz val="11"/>
      <color rgb="FF0062AC"/>
      <name val="Calibri"/>
      <family val="2"/>
      <scheme val="minor"/>
    </font>
    <font>
      <b/>
      <sz val="11"/>
      <color rgb="FFC00000"/>
      <name val="Calibri"/>
      <family val="2"/>
      <scheme val="minor"/>
    </font>
    <font>
      <sz val="11"/>
      <color theme="1"/>
      <name val="Calibri"/>
      <family val="2"/>
    </font>
    <font>
      <b/>
      <sz val="10"/>
      <color rgb="FFC00000"/>
      <name val="Calibri"/>
      <family val="2"/>
      <scheme val="minor"/>
    </font>
    <font>
      <b/>
      <sz val="16"/>
      <color rgb="FFC00000"/>
      <name val="Calibri"/>
      <family val="2"/>
      <scheme val="minor"/>
    </font>
    <font>
      <b/>
      <sz val="12"/>
      <color theme="1"/>
      <name val="Arial Black"/>
      <family val="2"/>
    </font>
    <font>
      <b/>
      <sz val="20"/>
      <color theme="1"/>
      <name val="Arial Black"/>
      <family val="2"/>
    </font>
    <font>
      <b/>
      <sz val="11"/>
      <color rgb="FFFF0000"/>
      <name val="Calibri"/>
      <family val="2"/>
      <scheme val="minor"/>
    </font>
    <font>
      <sz val="10"/>
      <name val="Calibri"/>
      <family val="2"/>
      <scheme val="minor"/>
    </font>
    <font>
      <b/>
      <sz val="12"/>
      <color theme="1"/>
      <name val="Aptos Black"/>
      <family val="2"/>
    </font>
    <font>
      <b/>
      <sz val="12"/>
      <name val="Calibri"/>
      <family val="2"/>
      <scheme val="minor"/>
    </font>
    <font>
      <sz val="14"/>
      <color theme="1"/>
      <name val="Calibri"/>
      <family val="2"/>
      <scheme val="minor"/>
    </font>
    <font>
      <sz val="12"/>
      <color theme="1"/>
      <name val="Aptos Black"/>
      <family val="2"/>
    </font>
    <font>
      <b/>
      <sz val="20"/>
      <color rgb="FFC00000"/>
      <name val="Arial Black"/>
      <family val="2"/>
    </font>
    <font>
      <b/>
      <sz val="11"/>
      <color theme="10"/>
      <name val="Aptos Black"/>
      <family val="2"/>
    </font>
    <font>
      <b/>
      <sz val="10"/>
      <color theme="1"/>
      <name val="Aptos Black"/>
      <family val="2"/>
    </font>
    <font>
      <b/>
      <sz val="11"/>
      <color theme="1"/>
      <name val="Aptos Black"/>
      <family val="2"/>
    </font>
    <font>
      <sz val="10"/>
      <color theme="4" tint="0.79998168889431442"/>
      <name val="Calibri"/>
      <family val="2"/>
      <scheme val="minor"/>
    </font>
    <font>
      <b/>
      <sz val="11"/>
      <color rgb="FFC00000"/>
      <name val="Aptos Black"/>
      <family val="2"/>
    </font>
    <font>
      <b/>
      <u/>
      <sz val="10.5"/>
      <color theme="0"/>
      <name val="Calibri"/>
      <family val="2"/>
      <scheme val="minor"/>
    </font>
    <font>
      <b/>
      <sz val="10.5"/>
      <color theme="0"/>
      <name val="Calibri"/>
      <family val="2"/>
      <scheme val="minor"/>
    </font>
    <font>
      <sz val="8"/>
      <name val="Calibri"/>
      <family val="2"/>
      <scheme val="minor"/>
    </font>
    <font>
      <sz val="8"/>
      <name val="Arial Narrow"/>
      <family val="2"/>
    </font>
    <font>
      <sz val="8"/>
      <name val="Calibri Light"/>
      <family val="2"/>
      <scheme val="major"/>
    </font>
    <font>
      <sz val="8"/>
      <name val="Calibri"/>
      <family val="2"/>
    </font>
    <font>
      <sz val="9"/>
      <color theme="1"/>
      <name val="Calibri"/>
      <family val="2"/>
    </font>
    <font>
      <sz val="9"/>
      <color theme="1"/>
      <name val="Arial"/>
      <family val="2"/>
    </font>
    <font>
      <sz val="20"/>
      <color theme="1"/>
      <name val="Arial Black"/>
      <family val="2"/>
    </font>
    <font>
      <b/>
      <u/>
      <sz val="10.5"/>
      <color theme="8" tint="-0.499984740745262"/>
      <name val="Calibri"/>
      <family val="2"/>
      <scheme val="minor"/>
    </font>
    <font>
      <sz val="9"/>
      <color rgb="FFC00000"/>
      <name val="Calibri"/>
      <family val="2"/>
      <scheme val="minor"/>
    </font>
    <font>
      <sz val="9"/>
      <color rgb="FFC00000"/>
      <name val="Arial"/>
      <family val="2"/>
    </font>
    <font>
      <b/>
      <sz val="14"/>
      <color theme="1"/>
      <name val="Arial Black"/>
      <family val="2"/>
    </font>
    <font>
      <b/>
      <sz val="20"/>
      <name val="Arial Black"/>
      <family val="2"/>
    </font>
    <font>
      <b/>
      <sz val="14"/>
      <name val="Arial Black"/>
      <family val="2"/>
    </font>
    <font>
      <sz val="11"/>
      <color theme="8" tint="-0.499984740745262"/>
      <name val="Calibri"/>
      <family val="2"/>
      <scheme val="minor"/>
    </font>
    <font>
      <sz val="10"/>
      <color theme="6" tint="0.59999389629810485"/>
      <name val="Calibri"/>
      <family val="2"/>
      <scheme val="minor"/>
    </font>
    <font>
      <sz val="11"/>
      <color theme="6" tint="0.59999389629810485"/>
      <name val="Calibri"/>
      <family val="2"/>
      <scheme val="minor"/>
    </font>
    <font>
      <sz val="16"/>
      <color theme="1"/>
      <name val="Arial Black"/>
      <family val="2"/>
    </font>
    <font>
      <b/>
      <sz val="16"/>
      <color theme="1"/>
      <name val="Arial Black"/>
      <family val="2"/>
    </font>
    <font>
      <b/>
      <u/>
      <sz val="24"/>
      <color theme="10"/>
      <name val="Arial Black"/>
      <family val="2"/>
    </font>
    <font>
      <b/>
      <sz val="13"/>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style="thick">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03">
    <xf numFmtId="0" fontId="0" fillId="0" borderId="0" xfId="0"/>
    <xf numFmtId="0" fontId="0" fillId="3" borderId="0" xfId="0" applyFill="1" applyProtection="1">
      <protection hidden="1"/>
    </xf>
    <xf numFmtId="0" fontId="0" fillId="3" borderId="0" xfId="0" applyFill="1" applyAlignment="1" applyProtection="1">
      <alignment horizontal="left" vertical="top"/>
      <protection hidden="1"/>
    </xf>
    <xf numFmtId="0" fontId="13" fillId="3" borderId="0" xfId="0" applyFont="1" applyFill="1" applyProtection="1">
      <protection hidden="1"/>
    </xf>
    <xf numFmtId="0" fontId="12" fillId="3" borderId="0" xfId="0" applyFont="1" applyFill="1" applyProtection="1">
      <protection hidden="1"/>
    </xf>
    <xf numFmtId="4" fontId="3" fillId="2" borderId="1" xfId="0" applyNumberFormat="1" applyFont="1" applyFill="1" applyBorder="1" applyAlignment="1" applyProtection="1">
      <alignment vertical="center" wrapText="1"/>
      <protection locked="0"/>
    </xf>
    <xf numFmtId="3" fontId="3" fillId="2" borderId="1" xfId="0" applyNumberFormat="1" applyFont="1" applyFill="1" applyBorder="1" applyAlignment="1" applyProtection="1">
      <alignment vertical="center" wrapText="1"/>
      <protection locked="0"/>
    </xf>
    <xf numFmtId="3" fontId="3" fillId="2" borderId="1" xfId="0" applyNumberFormat="1" applyFont="1" applyFill="1" applyBorder="1" applyAlignment="1" applyProtection="1">
      <alignment horizontal="center" vertical="center" wrapText="1"/>
      <protection locked="0"/>
    </xf>
    <xf numFmtId="3" fontId="3" fillId="2" borderId="12" xfId="0" applyNumberFormat="1" applyFont="1" applyFill="1" applyBorder="1" applyAlignment="1" applyProtection="1">
      <alignment horizontal="center" vertical="center" wrapText="1"/>
      <protection locked="0"/>
    </xf>
    <xf numFmtId="0" fontId="0" fillId="3" borderId="0" xfId="0" applyFill="1" applyAlignment="1" applyProtection="1">
      <alignment horizontal="left" vertical="top"/>
      <protection locked="0"/>
    </xf>
    <xf numFmtId="3" fontId="5" fillId="3" borderId="0" xfId="0" applyNumberFormat="1" applyFont="1" applyFill="1" applyAlignment="1" applyProtection="1">
      <alignment horizontal="right" vertical="center"/>
      <protection locked="0"/>
    </xf>
    <xf numFmtId="3" fontId="5" fillId="0" borderId="0" xfId="0" applyNumberFormat="1" applyFont="1" applyAlignment="1" applyProtection="1">
      <alignment horizontal="right" vertical="center"/>
      <protection locked="0"/>
    </xf>
    <xf numFmtId="3" fontId="33" fillId="0" borderId="0" xfId="0" applyNumberFormat="1" applyFont="1" applyAlignment="1" applyProtection="1">
      <alignment horizontal="right" vertical="center"/>
      <protection locked="0"/>
    </xf>
    <xf numFmtId="3" fontId="24" fillId="0" borderId="0" xfId="0" applyNumberFormat="1" applyFont="1" applyAlignment="1" applyProtection="1">
      <alignment horizontal="right" vertical="center"/>
      <protection locked="0"/>
    </xf>
    <xf numFmtId="3" fontId="19" fillId="3" borderId="4" xfId="0" applyNumberFormat="1" applyFont="1" applyFill="1" applyBorder="1" applyAlignment="1" applyProtection="1">
      <alignment horizontal="right" vertical="center"/>
      <protection locked="0"/>
    </xf>
    <xf numFmtId="3" fontId="24" fillId="3" borderId="4" xfId="0" applyNumberFormat="1" applyFont="1" applyFill="1" applyBorder="1" applyAlignment="1" applyProtection="1">
      <alignment horizontal="right" vertical="center"/>
      <protection locked="0"/>
    </xf>
    <xf numFmtId="3" fontId="19" fillId="3" borderId="0" xfId="0" applyNumberFormat="1" applyFont="1" applyFill="1" applyAlignment="1" applyProtection="1">
      <alignment horizontal="right" vertical="center"/>
      <protection locked="0"/>
    </xf>
    <xf numFmtId="1" fontId="15" fillId="2" borderId="1" xfId="0" applyNumberFormat="1" applyFont="1" applyFill="1" applyBorder="1" applyAlignment="1" applyProtection="1">
      <alignment horizontal="left" vertical="center"/>
      <protection locked="0"/>
    </xf>
    <xf numFmtId="0" fontId="0" fillId="3" borderId="0" xfId="0" applyFill="1" applyProtection="1">
      <protection locked="0"/>
    </xf>
    <xf numFmtId="0" fontId="15" fillId="2" borderId="1" xfId="0" applyFont="1" applyFill="1" applyBorder="1" applyProtection="1">
      <protection locked="0"/>
    </xf>
    <xf numFmtId="0" fontId="0" fillId="3" borderId="0" xfId="0" applyFill="1" applyAlignment="1" applyProtection="1">
      <alignment vertical="top"/>
      <protection locked="0"/>
    </xf>
    <xf numFmtId="0" fontId="9" fillId="3" borderId="0" xfId="1" applyFill="1" applyProtection="1">
      <protection locked="0"/>
    </xf>
    <xf numFmtId="0" fontId="37" fillId="0" borderId="0" xfId="0" applyFont="1" applyProtection="1">
      <protection hidden="1"/>
    </xf>
    <xf numFmtId="0" fontId="37" fillId="0" borderId="0" xfId="0" applyFont="1" applyAlignment="1" applyProtection="1">
      <alignment horizontal="center"/>
      <protection hidden="1"/>
    </xf>
    <xf numFmtId="0" fontId="37" fillId="0" borderId="0" xfId="0" applyFont="1" applyAlignment="1" applyProtection="1">
      <alignment horizontal="left"/>
      <protection hidden="1"/>
    </xf>
    <xf numFmtId="0" fontId="37" fillId="0" borderId="0" xfId="0" applyFont="1" applyAlignment="1" applyProtection="1">
      <alignment vertical="top" wrapText="1"/>
      <protection hidden="1"/>
    </xf>
    <xf numFmtId="3" fontId="37" fillId="0" borderId="0" xfId="0" applyNumberFormat="1" applyFont="1" applyProtection="1">
      <protection hidden="1"/>
    </xf>
    <xf numFmtId="3" fontId="38" fillId="0" borderId="0" xfId="0" applyNumberFormat="1" applyFont="1" applyAlignment="1" applyProtection="1">
      <alignment vertical="top"/>
      <protection hidden="1"/>
    </xf>
    <xf numFmtId="3" fontId="38" fillId="0" borderId="0" xfId="0" applyNumberFormat="1" applyFont="1" applyAlignment="1" applyProtection="1">
      <alignment horizontal="right" vertical="top"/>
      <protection hidden="1"/>
    </xf>
    <xf numFmtId="0" fontId="37" fillId="0" borderId="0" xfId="0" applyFont="1" applyAlignment="1" applyProtection="1">
      <alignment horizontal="right"/>
      <protection hidden="1"/>
    </xf>
    <xf numFmtId="0" fontId="38" fillId="0" borderId="0" xfId="0" applyFont="1" applyAlignment="1" applyProtection="1">
      <alignment vertical="top" wrapText="1"/>
      <protection hidden="1"/>
    </xf>
    <xf numFmtId="0" fontId="38" fillId="0" borderId="0" xfId="0" applyFont="1" applyAlignment="1" applyProtection="1">
      <alignment horizontal="center" vertical="top" wrapText="1"/>
      <protection hidden="1"/>
    </xf>
    <xf numFmtId="3" fontId="39" fillId="0" borderId="0" xfId="0" applyNumberFormat="1" applyFont="1" applyAlignment="1" applyProtection="1">
      <alignment vertical="top"/>
      <protection hidden="1"/>
    </xf>
    <xf numFmtId="0" fontId="39" fillId="0" borderId="0" xfId="0" applyFont="1" applyAlignment="1" applyProtection="1">
      <alignment vertical="top"/>
      <protection hidden="1"/>
    </xf>
    <xf numFmtId="164" fontId="39" fillId="0" borderId="0" xfId="0" applyNumberFormat="1" applyFont="1" applyAlignment="1" applyProtection="1">
      <alignment vertical="top"/>
      <protection hidden="1"/>
    </xf>
    <xf numFmtId="1" fontId="39" fillId="0" borderId="0" xfId="0" applyNumberFormat="1" applyFont="1" applyAlignment="1" applyProtection="1">
      <alignment vertical="top"/>
      <protection hidden="1"/>
    </xf>
    <xf numFmtId="0" fontId="37" fillId="0" borderId="0" xfId="0" quotePrefix="1" applyFont="1" applyProtection="1">
      <protection hidden="1"/>
    </xf>
    <xf numFmtId="0" fontId="37" fillId="4" borderId="0" xfId="0" applyFont="1" applyFill="1" applyProtection="1">
      <protection hidden="1"/>
    </xf>
    <xf numFmtId="10" fontId="37" fillId="0" borderId="0" xfId="0" applyNumberFormat="1" applyFont="1" applyProtection="1">
      <protection hidden="1"/>
    </xf>
    <xf numFmtId="0" fontId="43" fillId="3" borderId="0" xfId="0" applyFont="1" applyFill="1" applyAlignment="1" applyProtection="1">
      <alignment vertical="center"/>
      <protection hidden="1"/>
    </xf>
    <xf numFmtId="0" fontId="14" fillId="3" borderId="0" xfId="0" applyFont="1" applyFill="1" applyProtection="1">
      <protection hidden="1"/>
    </xf>
    <xf numFmtId="0" fontId="0" fillId="5" borderId="5" xfId="0" applyFill="1" applyBorder="1" applyProtection="1">
      <protection hidden="1"/>
    </xf>
    <xf numFmtId="0" fontId="21" fillId="5" borderId="6" xfId="0" quotePrefix="1" applyFont="1" applyFill="1" applyBorder="1" applyAlignment="1" applyProtection="1">
      <alignment vertical="center" wrapText="1"/>
      <protection hidden="1"/>
    </xf>
    <xf numFmtId="0" fontId="0" fillId="5" borderId="3" xfId="0" applyFill="1" applyBorder="1" applyProtection="1">
      <protection hidden="1"/>
    </xf>
    <xf numFmtId="0" fontId="0" fillId="5" borderId="4" xfId="0" applyFill="1" applyBorder="1" applyProtection="1">
      <protection hidden="1"/>
    </xf>
    <xf numFmtId="0" fontId="0" fillId="5" borderId="7" xfId="0" applyFill="1" applyBorder="1" applyProtection="1">
      <protection hidden="1"/>
    </xf>
    <xf numFmtId="0" fontId="21" fillId="5" borderId="0" xfId="0" quotePrefix="1" applyFont="1" applyFill="1" applyAlignment="1" applyProtection="1">
      <alignment vertical="center" wrapText="1"/>
      <protection hidden="1"/>
    </xf>
    <xf numFmtId="0" fontId="0" fillId="5" borderId="0" xfId="0" quotePrefix="1" applyFill="1" applyAlignment="1" applyProtection="1">
      <alignment horizontal="center" vertical="center" wrapText="1"/>
      <protection hidden="1"/>
    </xf>
    <xf numFmtId="0" fontId="35" fillId="5" borderId="0" xfId="1" quotePrefix="1" applyFont="1" applyFill="1" applyBorder="1" applyAlignment="1" applyProtection="1">
      <alignment horizontal="left" vertical="center" wrapText="1" indent="19"/>
      <protection hidden="1"/>
    </xf>
    <xf numFmtId="0" fontId="36" fillId="5" borderId="0" xfId="0" applyFont="1" applyFill="1" applyProtection="1">
      <protection hidden="1"/>
    </xf>
    <xf numFmtId="0" fontId="0" fillId="5" borderId="0" xfId="0" applyFill="1" applyProtection="1">
      <protection hidden="1"/>
    </xf>
    <xf numFmtId="0" fontId="1" fillId="5" borderId="0" xfId="0" quotePrefix="1" applyFont="1" applyFill="1" applyAlignment="1" applyProtection="1">
      <alignment vertical="center"/>
      <protection hidden="1"/>
    </xf>
    <xf numFmtId="0" fontId="1" fillId="5" borderId="0" xfId="0" quotePrefix="1" applyFont="1" applyFill="1" applyAlignment="1" applyProtection="1">
      <alignment vertical="center" wrapText="1"/>
      <protection hidden="1"/>
    </xf>
    <xf numFmtId="0" fontId="23" fillId="5" borderId="0" xfId="0" quotePrefix="1" applyFont="1" applyFill="1" applyAlignment="1" applyProtection="1">
      <alignment vertical="center"/>
      <protection hidden="1"/>
    </xf>
    <xf numFmtId="0" fontId="1" fillId="5" borderId="0" xfId="0" quotePrefix="1" applyFont="1" applyFill="1" applyAlignment="1" applyProtection="1">
      <alignment horizontal="left" vertical="center"/>
      <protection hidden="1"/>
    </xf>
    <xf numFmtId="0" fontId="26" fillId="5" borderId="0" xfId="0" quotePrefix="1" applyFont="1" applyFill="1" applyAlignment="1" applyProtection="1">
      <alignment vertical="center"/>
      <protection hidden="1"/>
    </xf>
    <xf numFmtId="0" fontId="1" fillId="5" borderId="0" xfId="0" quotePrefix="1" applyFont="1" applyFill="1" applyAlignment="1" applyProtection="1">
      <alignment horizontal="left" vertical="center" wrapText="1"/>
      <protection hidden="1"/>
    </xf>
    <xf numFmtId="0" fontId="5" fillId="6" borderId="1" xfId="0" quotePrefix="1" applyFont="1" applyFill="1" applyBorder="1" applyAlignment="1" applyProtection="1">
      <alignment horizontal="left" vertical="center" indent="1"/>
      <protection hidden="1"/>
    </xf>
    <xf numFmtId="0" fontId="32" fillId="5" borderId="0" xfId="0" quotePrefix="1" applyFont="1" applyFill="1" applyAlignment="1" applyProtection="1">
      <alignment vertical="center"/>
      <protection hidden="1"/>
    </xf>
    <xf numFmtId="0" fontId="2" fillId="5" borderId="0" xfId="0" applyFont="1" applyFill="1" applyAlignment="1" applyProtection="1">
      <alignment horizontal="right" vertical="center" wrapText="1"/>
      <protection hidden="1"/>
    </xf>
    <xf numFmtId="0" fontId="1" fillId="5" borderId="0" xfId="0" applyFont="1" applyFill="1" applyAlignment="1" applyProtection="1">
      <alignment vertical="center" wrapText="1"/>
      <protection hidden="1"/>
    </xf>
    <xf numFmtId="0" fontId="18" fillId="5" borderId="4" xfId="0" applyFont="1" applyFill="1" applyBorder="1" applyAlignment="1" applyProtection="1">
      <alignment vertical="center"/>
      <protection hidden="1"/>
    </xf>
    <xf numFmtId="0" fontId="0" fillId="5" borderId="4" xfId="0" applyFill="1" applyBorder="1" applyAlignment="1" applyProtection="1">
      <alignment vertical="top"/>
      <protection hidden="1"/>
    </xf>
    <xf numFmtId="0" fontId="17" fillId="5" borderId="0" xfId="0" applyFont="1" applyFill="1" applyAlignment="1" applyProtection="1">
      <alignment vertical="center"/>
      <protection hidden="1"/>
    </xf>
    <xf numFmtId="0" fontId="6" fillId="5" borderId="0" xfId="0" applyFont="1" applyFill="1" applyAlignment="1" applyProtection="1">
      <alignment wrapText="1"/>
      <protection hidden="1"/>
    </xf>
    <xf numFmtId="0" fontId="34" fillId="5" borderId="0" xfId="0" applyFont="1" applyFill="1" applyAlignment="1" applyProtection="1">
      <alignment horizontal="left" vertical="center" indent="2"/>
      <protection hidden="1"/>
    </xf>
    <xf numFmtId="0" fontId="1" fillId="5" borderId="0" xfId="0" applyFont="1" applyFill="1" applyAlignment="1" applyProtection="1">
      <alignment horizontal="left" vertical="center"/>
      <protection hidden="1"/>
    </xf>
    <xf numFmtId="0" fontId="0" fillId="5" borderId="0" xfId="0" applyFill="1" applyAlignment="1" applyProtection="1">
      <alignment vertical="center" wrapText="1"/>
      <protection hidden="1"/>
    </xf>
    <xf numFmtId="0" fontId="7" fillId="5" borderId="0" xfId="0" applyFont="1" applyFill="1" applyAlignment="1" applyProtection="1">
      <alignment vertical="top"/>
      <protection hidden="1"/>
    </xf>
    <xf numFmtId="0" fontId="7" fillId="5" borderId="7" xfId="0" applyFont="1" applyFill="1" applyBorder="1" applyAlignment="1" applyProtection="1">
      <alignment vertical="top" shrinkToFit="1"/>
      <protection hidden="1"/>
    </xf>
    <xf numFmtId="0" fontId="4" fillId="5" borderId="0" xfId="0" applyFont="1" applyFill="1" applyProtection="1">
      <protection hidden="1"/>
    </xf>
    <xf numFmtId="0" fontId="5" fillId="6" borderId="1" xfId="0" quotePrefix="1" applyFont="1" applyFill="1" applyBorder="1" applyAlignment="1" applyProtection="1">
      <alignment horizontal="left" indent="1" shrinkToFit="1"/>
      <protection hidden="1"/>
    </xf>
    <xf numFmtId="0" fontId="5" fillId="6" borderId="11" xfId="0" quotePrefix="1" applyFont="1" applyFill="1" applyBorder="1" applyAlignment="1" applyProtection="1">
      <alignment horizontal="left" wrapText="1" indent="1" shrinkToFit="1"/>
      <protection hidden="1"/>
    </xf>
    <xf numFmtId="0" fontId="5" fillId="6" borderId="22" xfId="0" quotePrefix="1" applyFont="1" applyFill="1" applyBorder="1" applyAlignment="1" applyProtection="1">
      <alignment horizontal="left" vertical="top" indent="1" shrinkToFit="1"/>
      <protection hidden="1"/>
    </xf>
    <xf numFmtId="0" fontId="0" fillId="5" borderId="2" xfId="0" applyFill="1" applyBorder="1" applyProtection="1">
      <protection hidden="1"/>
    </xf>
    <xf numFmtId="0" fontId="0" fillId="5" borderId="8" xfId="0" applyFill="1" applyBorder="1" applyProtection="1">
      <protection hidden="1"/>
    </xf>
    <xf numFmtId="3" fontId="5" fillId="6" borderId="1" xfId="0" applyNumberFormat="1" applyFont="1" applyFill="1" applyBorder="1" applyAlignment="1" applyProtection="1">
      <alignment horizontal="left" indent="1"/>
      <protection hidden="1"/>
    </xf>
    <xf numFmtId="3" fontId="5" fillId="6" borderId="12" xfId="0" applyNumberFormat="1" applyFont="1" applyFill="1" applyBorder="1" applyAlignment="1" applyProtection="1">
      <alignment horizontal="left" indent="1"/>
      <protection hidden="1"/>
    </xf>
    <xf numFmtId="3" fontId="4" fillId="6" borderId="14" xfId="0" applyNumberFormat="1" applyFont="1" applyFill="1" applyBorder="1" applyAlignment="1" applyProtection="1">
      <alignment horizontal="left" indent="1"/>
      <protection hidden="1"/>
    </xf>
    <xf numFmtId="0" fontId="5" fillId="6" borderId="1" xfId="0" quotePrefix="1" applyFont="1" applyFill="1" applyBorder="1" applyAlignment="1" applyProtection="1">
      <alignment horizontal="right" indent="3"/>
      <protection hidden="1"/>
    </xf>
    <xf numFmtId="0" fontId="0" fillId="6" borderId="1" xfId="0" quotePrefix="1" applyFill="1" applyBorder="1" applyAlignment="1" applyProtection="1">
      <alignment horizontal="right"/>
      <protection hidden="1"/>
    </xf>
    <xf numFmtId="0" fontId="0" fillId="6" borderId="1" xfId="0" applyFill="1" applyBorder="1" applyAlignment="1" applyProtection="1">
      <alignment horizontal="center" shrinkToFit="1"/>
      <protection hidden="1"/>
    </xf>
    <xf numFmtId="0" fontId="0" fillId="6" borderId="12" xfId="0" applyFill="1" applyBorder="1" applyAlignment="1" applyProtection="1">
      <alignment horizontal="center" shrinkToFit="1"/>
      <protection hidden="1"/>
    </xf>
    <xf numFmtId="3" fontId="27" fillId="6" borderId="1" xfId="0" applyNumberFormat="1" applyFont="1" applyFill="1" applyBorder="1" applyAlignment="1" applyProtection="1">
      <alignment horizontal="center" wrapText="1"/>
      <protection hidden="1"/>
    </xf>
    <xf numFmtId="3" fontId="27" fillId="6" borderId="12" xfId="0" applyNumberFormat="1" applyFont="1" applyFill="1" applyBorder="1" applyAlignment="1" applyProtection="1">
      <alignment horizontal="center" wrapText="1"/>
      <protection hidden="1"/>
    </xf>
    <xf numFmtId="0" fontId="5" fillId="6" borderId="1" xfId="0" quotePrefix="1" applyFont="1" applyFill="1" applyBorder="1" applyAlignment="1" applyProtection="1">
      <alignment horizontal="right" indent="3" shrinkToFit="1"/>
      <protection hidden="1"/>
    </xf>
    <xf numFmtId="0" fontId="25" fillId="5" borderId="0" xfId="0" applyFont="1" applyFill="1" applyProtection="1">
      <protection hidden="1"/>
    </xf>
    <xf numFmtId="3" fontId="5" fillId="5" borderId="0" xfId="0" applyNumberFormat="1" applyFont="1" applyFill="1" applyAlignment="1" applyProtection="1">
      <alignment horizontal="left" indent="1"/>
      <protection hidden="1"/>
    </xf>
    <xf numFmtId="0" fontId="0" fillId="5" borderId="9" xfId="0" applyFill="1" applyBorder="1" applyProtection="1">
      <protection hidden="1"/>
    </xf>
    <xf numFmtId="0" fontId="0" fillId="6" borderId="22" xfId="0" quotePrefix="1" applyFill="1" applyBorder="1" applyAlignment="1" applyProtection="1">
      <alignment horizontal="right"/>
      <protection hidden="1"/>
    </xf>
    <xf numFmtId="0" fontId="0" fillId="6" borderId="1" xfId="0" quotePrefix="1" applyFill="1" applyBorder="1" applyAlignment="1" applyProtection="1">
      <alignment horizontal="center" shrinkToFit="1"/>
      <protection hidden="1"/>
    </xf>
    <xf numFmtId="0" fontId="0" fillId="6" borderId="12" xfId="0" quotePrefix="1" applyFill="1" applyBorder="1" applyAlignment="1" applyProtection="1">
      <alignment horizontal="center" shrinkToFit="1"/>
      <protection hidden="1"/>
    </xf>
    <xf numFmtId="0" fontId="0" fillId="6" borderId="18" xfId="0" applyFill="1" applyBorder="1" applyProtection="1">
      <protection hidden="1"/>
    </xf>
    <xf numFmtId="0" fontId="0" fillId="6" borderId="10" xfId="0" applyFill="1" applyBorder="1" applyProtection="1">
      <protection hidden="1"/>
    </xf>
    <xf numFmtId="0" fontId="0" fillId="6" borderId="19" xfId="0" applyFill="1" applyBorder="1" applyProtection="1">
      <protection hidden="1"/>
    </xf>
    <xf numFmtId="0" fontId="0" fillId="6" borderId="15" xfId="0" applyFill="1" applyBorder="1" applyProtection="1">
      <protection hidden="1"/>
    </xf>
    <xf numFmtId="0" fontId="25" fillId="6" borderId="0" xfId="0" applyFont="1" applyFill="1" applyAlignment="1" applyProtection="1">
      <alignment horizontal="left" indent="1"/>
      <protection hidden="1"/>
    </xf>
    <xf numFmtId="0" fontId="1" fillId="6" borderId="0" xfId="0" applyFont="1" applyFill="1" applyProtection="1">
      <protection hidden="1"/>
    </xf>
    <xf numFmtId="0" fontId="20" fillId="6" borderId="0" xfId="1" applyFont="1" applyFill="1" applyBorder="1" applyProtection="1">
      <protection hidden="1"/>
    </xf>
    <xf numFmtId="0" fontId="1" fillId="6" borderId="0" xfId="0" applyFont="1" applyFill="1" applyAlignment="1" applyProtection="1">
      <alignment horizontal="left" indent="1"/>
      <protection hidden="1"/>
    </xf>
    <xf numFmtId="0" fontId="0" fillId="6" borderId="0" xfId="0" applyFill="1" applyProtection="1">
      <protection hidden="1"/>
    </xf>
    <xf numFmtId="0" fontId="0" fillId="6" borderId="20" xfId="0" applyFill="1" applyBorder="1" applyProtection="1">
      <protection hidden="1"/>
    </xf>
    <xf numFmtId="0" fontId="25" fillId="6" borderId="0" xfId="0" applyFont="1" applyFill="1" applyAlignment="1" applyProtection="1">
      <alignment horizontal="left" indent="5"/>
      <protection hidden="1"/>
    </xf>
    <xf numFmtId="3" fontId="29" fillId="6" borderId="0" xfId="0" applyNumberFormat="1" applyFont="1" applyFill="1" applyProtection="1">
      <protection hidden="1"/>
    </xf>
    <xf numFmtId="0" fontId="11" fillId="6" borderId="0" xfId="0" applyFont="1" applyFill="1" applyAlignment="1" applyProtection="1">
      <alignment horizontal="left" indent="5"/>
      <protection hidden="1"/>
    </xf>
    <xf numFmtId="0" fontId="16" fillId="6" borderId="0" xfId="0" applyFont="1" applyFill="1" applyProtection="1">
      <protection hidden="1"/>
    </xf>
    <xf numFmtId="0" fontId="28" fillId="6" borderId="0" xfId="0" applyFont="1" applyFill="1" applyAlignment="1" applyProtection="1">
      <alignment horizontal="left" indent="4"/>
      <protection hidden="1"/>
    </xf>
    <xf numFmtId="0" fontId="30" fillId="6" borderId="0" xfId="1" applyFont="1" applyFill="1" applyAlignment="1" applyProtection="1">
      <alignment horizontal="left"/>
      <protection hidden="1"/>
    </xf>
    <xf numFmtId="0" fontId="10" fillId="6" borderId="0" xfId="1" applyFont="1" applyFill="1" applyBorder="1" applyProtection="1">
      <protection hidden="1"/>
    </xf>
    <xf numFmtId="0" fontId="8" fillId="6" borderId="0" xfId="0" applyFont="1" applyFill="1" applyAlignment="1" applyProtection="1">
      <alignment horizontal="left" indent="5"/>
      <protection hidden="1"/>
    </xf>
    <xf numFmtId="0" fontId="31" fillId="6" borderId="0" xfId="0" applyFont="1" applyFill="1" applyAlignment="1" applyProtection="1">
      <alignment horizontal="left" indent="5"/>
      <protection hidden="1"/>
    </xf>
    <xf numFmtId="0" fontId="8" fillId="6" borderId="0" xfId="0" applyFont="1" applyFill="1" applyAlignment="1" applyProtection="1">
      <alignment horizontal="left" indent="1"/>
      <protection hidden="1"/>
    </xf>
    <xf numFmtId="0" fontId="0" fillId="6" borderId="16" xfId="0" applyFill="1" applyBorder="1" applyProtection="1">
      <protection hidden="1"/>
    </xf>
    <xf numFmtId="0" fontId="0" fillId="6" borderId="17" xfId="0" applyFill="1" applyBorder="1" applyProtection="1">
      <protection hidden="1"/>
    </xf>
    <xf numFmtId="0" fontId="0" fillId="6" borderId="21" xfId="0" applyFill="1" applyBorder="1" applyProtection="1">
      <protection hidden="1"/>
    </xf>
    <xf numFmtId="0" fontId="24" fillId="6" borderId="1" xfId="0" quotePrefix="1" applyFont="1" applyFill="1" applyBorder="1" applyAlignment="1" applyProtection="1">
      <alignment horizontal="right" indent="3" shrinkToFit="1"/>
      <protection hidden="1"/>
    </xf>
    <xf numFmtId="0" fontId="0" fillId="0" borderId="0" xfId="0" applyProtection="1">
      <protection locked="0"/>
    </xf>
    <xf numFmtId="3" fontId="4" fillId="0" borderId="0" xfId="0" applyNumberFormat="1" applyFont="1" applyAlignment="1" applyProtection="1">
      <alignment horizontal="left" vertical="center"/>
      <protection locked="0"/>
    </xf>
    <xf numFmtId="3" fontId="4" fillId="3" borderId="0" xfId="0" applyNumberFormat="1" applyFont="1" applyFill="1" applyAlignment="1" applyProtection="1">
      <alignment horizontal="right" vertical="center"/>
      <protection locked="0"/>
    </xf>
    <xf numFmtId="3" fontId="42" fillId="3" borderId="0" xfId="0" applyNumberFormat="1" applyFont="1" applyFill="1" applyAlignment="1">
      <alignment horizontal="right" vertical="center"/>
    </xf>
    <xf numFmtId="0" fontId="7" fillId="5" borderId="0" xfId="0" applyFont="1" applyFill="1" applyAlignment="1" applyProtection="1">
      <alignment vertical="top" wrapText="1"/>
      <protection hidden="1"/>
    </xf>
    <xf numFmtId="0" fontId="0" fillId="6" borderId="11" xfId="0" applyFill="1" applyBorder="1" applyAlignment="1" applyProtection="1">
      <alignment horizontal="center"/>
      <protection hidden="1"/>
    </xf>
    <xf numFmtId="0" fontId="0" fillId="6" borderId="22" xfId="0" applyFill="1" applyBorder="1" applyAlignment="1" applyProtection="1">
      <alignment horizontal="center"/>
      <protection hidden="1"/>
    </xf>
    <xf numFmtId="3" fontId="4" fillId="6" borderId="1" xfId="0" applyNumberFormat="1" applyFont="1" applyFill="1" applyBorder="1" applyAlignment="1" applyProtection="1">
      <alignment horizontal="center" wrapText="1"/>
      <protection hidden="1"/>
    </xf>
    <xf numFmtId="0" fontId="0" fillId="6" borderId="11" xfId="0" applyFill="1" applyBorder="1" applyAlignment="1" applyProtection="1">
      <alignment horizontal="center" vertical="top"/>
      <protection hidden="1"/>
    </xf>
    <xf numFmtId="0" fontId="0" fillId="6" borderId="22" xfId="0" applyFill="1" applyBorder="1" applyAlignment="1" applyProtection="1">
      <alignment horizontal="center" vertical="top"/>
      <protection hidden="1"/>
    </xf>
    <xf numFmtId="0" fontId="17" fillId="5" borderId="0" xfId="0" applyFont="1" applyFill="1" applyAlignment="1" applyProtection="1">
      <alignment vertical="top"/>
      <protection hidden="1"/>
    </xf>
    <xf numFmtId="3" fontId="45" fillId="3" borderId="0" xfId="0" applyNumberFormat="1" applyFont="1" applyFill="1" applyAlignment="1" applyProtection="1">
      <alignment horizontal="right" vertical="center"/>
      <protection locked="0"/>
    </xf>
    <xf numFmtId="3" fontId="4" fillId="3" borderId="0" xfId="0" applyNumberFormat="1" applyFont="1" applyFill="1" applyAlignment="1" applyProtection="1">
      <alignment horizontal="right" vertical="top" wrapText="1"/>
      <protection locked="0"/>
    </xf>
    <xf numFmtId="3" fontId="41" fillId="3" borderId="0" xfId="0" applyNumberFormat="1" applyFont="1" applyFill="1" applyAlignment="1" applyProtection="1">
      <alignment horizontal="right" vertical="top"/>
      <protection locked="0"/>
    </xf>
    <xf numFmtId="3" fontId="9" fillId="3" borderId="0" xfId="1" applyNumberFormat="1" applyFill="1" applyAlignment="1" applyProtection="1">
      <alignment horizontal="right" vertical="center"/>
      <protection locked="0"/>
    </xf>
    <xf numFmtId="3" fontId="42" fillId="3" borderId="0" xfId="0" applyNumberFormat="1" applyFont="1" applyFill="1" applyAlignment="1">
      <alignment horizontal="right" vertical="center" wrapText="1"/>
    </xf>
    <xf numFmtId="3" fontId="46" fillId="3" borderId="0" xfId="0" applyNumberFormat="1" applyFont="1" applyFill="1" applyAlignment="1">
      <alignment horizontal="right" vertical="center"/>
    </xf>
    <xf numFmtId="3" fontId="4" fillId="0" borderId="0" xfId="0" applyNumberFormat="1" applyFont="1" applyAlignment="1" applyProtection="1">
      <alignment horizontal="right" vertical="center"/>
      <protection locked="0"/>
    </xf>
    <xf numFmtId="0" fontId="15" fillId="3" borderId="0" xfId="0" applyFont="1" applyFill="1" applyAlignment="1" applyProtection="1">
      <alignment horizontal="right"/>
      <protection hidden="1"/>
    </xf>
    <xf numFmtId="0" fontId="44" fillId="5" borderId="0" xfId="1" quotePrefix="1" applyFont="1" applyFill="1" applyBorder="1" applyAlignment="1" applyProtection="1">
      <alignment horizontal="left" vertical="center" wrapText="1" indent="19"/>
      <protection hidden="1"/>
    </xf>
    <xf numFmtId="0" fontId="50" fillId="5" borderId="0" xfId="0" applyFont="1" applyFill="1" applyProtection="1">
      <protection hidden="1"/>
    </xf>
    <xf numFmtId="0" fontId="7" fillId="5" borderId="0" xfId="0" quotePrefix="1" applyFont="1" applyFill="1" applyAlignment="1" applyProtection="1">
      <alignment horizontal="center" vertical="center" wrapText="1"/>
      <protection hidden="1"/>
    </xf>
    <xf numFmtId="3" fontId="51" fillId="3" borderId="0" xfId="0" applyNumberFormat="1" applyFont="1" applyFill="1" applyAlignment="1" applyProtection="1">
      <alignment horizontal="right" vertical="center"/>
      <protection hidden="1"/>
    </xf>
    <xf numFmtId="0" fontId="0" fillId="6" borderId="1" xfId="0" applyFill="1" applyBorder="1" applyAlignment="1" applyProtection="1">
      <alignment horizontal="center" vertical="center" shrinkToFit="1"/>
      <protection hidden="1"/>
    </xf>
    <xf numFmtId="0" fontId="0" fillId="6" borderId="12" xfId="0" applyFill="1" applyBorder="1" applyAlignment="1" applyProtection="1">
      <alignment horizontal="center" vertical="center" shrinkToFit="1"/>
      <protection hidden="1"/>
    </xf>
    <xf numFmtId="0" fontId="52" fillId="3" borderId="0" xfId="0" applyFont="1" applyFill="1" applyProtection="1">
      <protection hidden="1"/>
    </xf>
    <xf numFmtId="0" fontId="26" fillId="5" borderId="0" xfId="0" applyFont="1" applyFill="1" applyAlignment="1" applyProtection="1">
      <alignment vertical="center"/>
      <protection hidden="1"/>
    </xf>
    <xf numFmtId="0" fontId="0" fillId="2" borderId="0" xfId="0" applyFill="1" applyProtection="1">
      <protection hidden="1"/>
    </xf>
    <xf numFmtId="0" fontId="0" fillId="5" borderId="0" xfId="0" applyFill="1" applyAlignment="1" applyProtection="1">
      <alignment vertical="center"/>
      <protection hidden="1"/>
    </xf>
    <xf numFmtId="0" fontId="0" fillId="2" borderId="18" xfId="0" applyFill="1" applyBorder="1" applyAlignment="1" applyProtection="1">
      <alignment vertical="center"/>
      <protection hidden="1"/>
    </xf>
    <xf numFmtId="0" fontId="1" fillId="2" borderId="19" xfId="0" applyFont="1" applyFill="1" applyBorder="1" applyAlignment="1" applyProtection="1">
      <alignment vertical="center"/>
      <protection hidden="1"/>
    </xf>
    <xf numFmtId="0" fontId="0" fillId="2" borderId="0" xfId="0" applyFill="1" applyAlignment="1" applyProtection="1">
      <alignment vertical="center"/>
      <protection hidden="1"/>
    </xf>
    <xf numFmtId="0" fontId="0" fillId="2" borderId="15" xfId="0" applyFill="1" applyBorder="1" applyAlignment="1" applyProtection="1">
      <alignment vertical="center"/>
      <protection hidden="1"/>
    </xf>
    <xf numFmtId="0" fontId="1" fillId="2" borderId="20" xfId="0" applyFont="1" applyFill="1" applyBorder="1" applyAlignment="1" applyProtection="1">
      <alignment vertical="center"/>
      <protection hidden="1"/>
    </xf>
    <xf numFmtId="0" fontId="0" fillId="2" borderId="16" xfId="0" applyFill="1" applyBorder="1" applyAlignment="1" applyProtection="1">
      <alignment vertical="center"/>
      <protection hidden="1"/>
    </xf>
    <xf numFmtId="0" fontId="1" fillId="2" borderId="21" xfId="0" applyFont="1" applyFill="1" applyBorder="1" applyAlignment="1" applyProtection="1">
      <alignment vertical="center"/>
      <protection hidden="1"/>
    </xf>
    <xf numFmtId="0" fontId="0" fillId="2" borderId="10" xfId="0" applyFill="1" applyBorder="1" applyAlignment="1" applyProtection="1">
      <alignment vertical="center"/>
      <protection hidden="1"/>
    </xf>
    <xf numFmtId="0" fontId="0" fillId="2" borderId="19" xfId="0" applyFill="1" applyBorder="1" applyAlignment="1" applyProtection="1">
      <alignment vertical="center"/>
      <protection hidden="1"/>
    </xf>
    <xf numFmtId="0" fontId="17" fillId="2" borderId="0" xfId="0" applyFont="1" applyFill="1" applyAlignment="1" applyProtection="1">
      <alignment vertical="center"/>
      <protection hidden="1"/>
    </xf>
    <xf numFmtId="0" fontId="0" fillId="2" borderId="20" xfId="0" applyFill="1" applyBorder="1" applyAlignment="1" applyProtection="1">
      <alignment vertical="center"/>
      <protection hidden="1"/>
    </xf>
    <xf numFmtId="0" fontId="0" fillId="2" borderId="17" xfId="0" applyFill="1" applyBorder="1" applyAlignment="1" applyProtection="1">
      <alignment vertical="center"/>
      <protection hidden="1"/>
    </xf>
    <xf numFmtId="0" fontId="17" fillId="2" borderId="17" xfId="0" applyFont="1" applyFill="1" applyBorder="1" applyAlignment="1" applyProtection="1">
      <alignment vertical="center"/>
      <protection hidden="1"/>
    </xf>
    <xf numFmtId="0" fontId="0" fillId="2" borderId="21" xfId="0" applyFill="1" applyBorder="1" applyAlignment="1" applyProtection="1">
      <alignment vertical="center"/>
      <protection hidden="1"/>
    </xf>
    <xf numFmtId="0" fontId="0" fillId="2" borderId="1" xfId="0" applyFill="1" applyBorder="1" applyAlignment="1" applyProtection="1">
      <alignment wrapText="1"/>
      <protection hidden="1"/>
    </xf>
    <xf numFmtId="0" fontId="0" fillId="2" borderId="1" xfId="0" applyFill="1" applyBorder="1" applyAlignment="1" applyProtection="1">
      <alignment vertical="center"/>
      <protection hidden="1"/>
    </xf>
    <xf numFmtId="0" fontId="0" fillId="2" borderId="18"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16" xfId="0" applyFill="1" applyBorder="1" applyAlignment="1" applyProtection="1">
      <alignment horizontal="center" vertical="center"/>
      <protection hidden="1"/>
    </xf>
    <xf numFmtId="0" fontId="0" fillId="2" borderId="17"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55" fillId="2" borderId="1" xfId="1" applyFont="1" applyFill="1" applyBorder="1" applyAlignment="1" applyProtection="1">
      <alignment horizontal="center" vertical="center"/>
      <protection hidden="1"/>
    </xf>
    <xf numFmtId="0" fontId="56" fillId="2" borderId="10" xfId="0" applyFont="1" applyFill="1" applyBorder="1" applyAlignment="1" applyProtection="1">
      <alignment vertical="center"/>
      <protection hidden="1"/>
    </xf>
    <xf numFmtId="0" fontId="56" fillId="2" borderId="0" xfId="0" applyFont="1" applyFill="1" applyAlignment="1" applyProtection="1">
      <alignment vertical="center"/>
      <protection hidden="1"/>
    </xf>
    <xf numFmtId="0" fontId="56" fillId="2" borderId="17" xfId="0" applyFont="1" applyFill="1" applyBorder="1" applyAlignment="1" applyProtection="1">
      <alignment vertical="center"/>
      <protection hidden="1"/>
    </xf>
    <xf numFmtId="0" fontId="22" fillId="5" borderId="0" xfId="0" quotePrefix="1" applyFont="1" applyFill="1" applyAlignment="1" applyProtection="1">
      <alignment horizontal="center" vertical="center"/>
      <protection hidden="1"/>
    </xf>
    <xf numFmtId="0" fontId="22" fillId="5" borderId="0" xfId="0" quotePrefix="1" applyFont="1" applyFill="1" applyAlignment="1" applyProtection="1">
      <alignment horizontal="center" vertical="center" wrapText="1"/>
      <protection hidden="1"/>
    </xf>
    <xf numFmtId="0" fontId="21" fillId="5" borderId="0" xfId="0" quotePrefix="1" applyFont="1" applyFill="1" applyAlignment="1" applyProtection="1">
      <alignment horizontal="center" vertical="center" shrinkToFit="1"/>
      <protection hidden="1"/>
    </xf>
    <xf numFmtId="0" fontId="1" fillId="6" borderId="5" xfId="0" quotePrefix="1" applyFont="1" applyFill="1" applyBorder="1" applyAlignment="1" applyProtection="1">
      <alignment horizontal="center" vertical="center" wrapText="1"/>
      <protection hidden="1"/>
    </xf>
    <xf numFmtId="0" fontId="1" fillId="6" borderId="6" xfId="0" quotePrefix="1" applyFont="1" applyFill="1" applyBorder="1" applyAlignment="1" applyProtection="1">
      <alignment horizontal="center" vertical="center" wrapText="1"/>
      <protection hidden="1"/>
    </xf>
    <xf numFmtId="0" fontId="1" fillId="6" borderId="3" xfId="0" quotePrefix="1" applyFont="1" applyFill="1" applyBorder="1" applyAlignment="1" applyProtection="1">
      <alignment horizontal="center" vertical="center" wrapText="1"/>
      <protection hidden="1"/>
    </xf>
    <xf numFmtId="0" fontId="1" fillId="6" borderId="4" xfId="0" quotePrefix="1" applyFont="1" applyFill="1" applyBorder="1" applyAlignment="1" applyProtection="1">
      <alignment horizontal="center" vertical="center" wrapText="1"/>
      <protection hidden="1"/>
    </xf>
    <xf numFmtId="0" fontId="1" fillId="6" borderId="0" xfId="0" quotePrefix="1" applyFont="1" applyFill="1" applyAlignment="1" applyProtection="1">
      <alignment horizontal="center" vertical="center" wrapText="1"/>
      <protection hidden="1"/>
    </xf>
    <xf numFmtId="0" fontId="1" fillId="6" borderId="7" xfId="0" quotePrefix="1" applyFont="1" applyFill="1" applyBorder="1" applyAlignment="1" applyProtection="1">
      <alignment horizontal="center" vertical="center" wrapText="1"/>
      <protection hidden="1"/>
    </xf>
    <xf numFmtId="0" fontId="1" fillId="6" borderId="2" xfId="0" quotePrefix="1" applyFont="1" applyFill="1" applyBorder="1" applyAlignment="1" applyProtection="1">
      <alignment horizontal="center" vertical="center" wrapText="1"/>
      <protection hidden="1"/>
    </xf>
    <xf numFmtId="0" fontId="1" fillId="6" borderId="9" xfId="0" quotePrefix="1" applyFont="1" applyFill="1" applyBorder="1" applyAlignment="1" applyProtection="1">
      <alignment horizontal="center" vertical="center" wrapText="1"/>
      <protection hidden="1"/>
    </xf>
    <xf numFmtId="0" fontId="1" fillId="6" borderId="8" xfId="0" quotePrefix="1" applyFont="1" applyFill="1" applyBorder="1" applyAlignment="1" applyProtection="1">
      <alignment horizontal="center" vertical="center" wrapText="1"/>
      <protection hidden="1"/>
    </xf>
    <xf numFmtId="0" fontId="35" fillId="5" borderId="0" xfId="1" quotePrefix="1" applyFont="1" applyFill="1" applyBorder="1" applyAlignment="1" applyProtection="1">
      <alignment horizontal="left" vertical="center"/>
      <protection hidden="1"/>
    </xf>
    <xf numFmtId="0" fontId="44" fillId="5" borderId="0" xfId="1" quotePrefix="1" applyFont="1" applyFill="1" applyBorder="1" applyAlignment="1" applyProtection="1">
      <alignment horizontal="right" vertical="center"/>
      <protection hidden="1"/>
    </xf>
    <xf numFmtId="0" fontId="1" fillId="6" borderId="11" xfId="0" quotePrefix="1" applyFont="1" applyFill="1" applyBorder="1" applyAlignment="1" applyProtection="1">
      <alignment horizontal="left" vertical="top" wrapText="1" indent="1"/>
      <protection hidden="1"/>
    </xf>
    <xf numFmtId="0" fontId="1" fillId="6" borderId="22" xfId="0" quotePrefix="1" applyFont="1" applyFill="1" applyBorder="1" applyAlignment="1" applyProtection="1">
      <alignment horizontal="left" vertical="top" wrapText="1" indent="1"/>
      <protection hidden="1"/>
    </xf>
    <xf numFmtId="0" fontId="0" fillId="6" borderId="12" xfId="0" applyFill="1" applyBorder="1" applyAlignment="1" applyProtection="1">
      <alignment horizontal="center" vertical="top"/>
      <protection hidden="1"/>
    </xf>
    <xf numFmtId="0" fontId="0" fillId="6" borderId="13" xfId="0" applyFill="1" applyBorder="1" applyAlignment="1" applyProtection="1">
      <alignment horizontal="center" vertical="top"/>
      <protection hidden="1"/>
    </xf>
    <xf numFmtId="0" fontId="0" fillId="6" borderId="12" xfId="0" quotePrefix="1" applyFill="1" applyBorder="1" applyAlignment="1" applyProtection="1">
      <alignment horizontal="center"/>
      <protection hidden="1"/>
    </xf>
    <xf numFmtId="0" fontId="0" fillId="6" borderId="13" xfId="0" quotePrefix="1" applyFill="1" applyBorder="1" applyAlignment="1" applyProtection="1">
      <alignment horizontal="center"/>
      <protection hidden="1"/>
    </xf>
    <xf numFmtId="0" fontId="47" fillId="5" borderId="0" xfId="0" quotePrefix="1" applyFont="1" applyFill="1" applyAlignment="1" applyProtection="1">
      <alignment horizontal="center" vertical="center"/>
      <protection hidden="1"/>
    </xf>
    <xf numFmtId="0" fontId="20" fillId="6" borderId="24" xfId="0" quotePrefix="1" applyFont="1" applyFill="1" applyBorder="1" applyAlignment="1" applyProtection="1">
      <alignment horizontal="center" vertical="center" wrapText="1"/>
      <protection hidden="1"/>
    </xf>
    <xf numFmtId="0" fontId="20" fillId="6" borderId="25" xfId="0" quotePrefix="1" applyFont="1" applyFill="1" applyBorder="1" applyAlignment="1" applyProtection="1">
      <alignment horizontal="center" vertical="center" wrapText="1"/>
      <protection hidden="1"/>
    </xf>
    <xf numFmtId="0" fontId="20" fillId="6" borderId="23" xfId="0" quotePrefix="1" applyFont="1" applyFill="1" applyBorder="1" applyAlignment="1" applyProtection="1">
      <alignment horizontal="center" vertical="center" wrapText="1"/>
      <protection hidden="1"/>
    </xf>
    <xf numFmtId="0" fontId="0" fillId="6" borderId="12" xfId="0" applyFill="1" applyBorder="1" applyAlignment="1" applyProtection="1">
      <alignment horizontal="center"/>
      <protection hidden="1"/>
    </xf>
    <xf numFmtId="0" fontId="0" fillId="6" borderId="13" xfId="0" applyFill="1" applyBorder="1" applyAlignment="1" applyProtection="1">
      <alignment horizontal="center"/>
      <protection hidden="1"/>
    </xf>
    <xf numFmtId="0" fontId="48" fillId="5" borderId="0" xfId="0" quotePrefix="1" applyFont="1" applyFill="1" applyAlignment="1" applyProtection="1">
      <alignment horizontal="center" vertical="center"/>
      <protection hidden="1"/>
    </xf>
    <xf numFmtId="0" fontId="49" fillId="5" borderId="0" xfId="0" quotePrefix="1" applyFont="1" applyFill="1" applyAlignment="1" applyProtection="1">
      <alignment horizontal="center" vertical="center"/>
      <protection hidden="1"/>
    </xf>
    <xf numFmtId="0" fontId="44" fillId="5" borderId="0" xfId="1" quotePrefix="1" applyFont="1" applyFill="1" applyBorder="1" applyAlignment="1" applyProtection="1">
      <alignment horizontal="left" vertical="center"/>
      <protection hidden="1"/>
    </xf>
  </cellXfs>
  <cellStyles count="2">
    <cellStyle name="Hyperlink" xfId="1" builtinId="8"/>
    <cellStyle name="Normal" xfId="0" builtinId="0"/>
  </cellStyles>
  <dxfs count="90">
    <dxf>
      <font>
        <b/>
        <i val="0"/>
      </font>
      <fill>
        <patternFill>
          <bgColor theme="5"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ont>
        <b/>
        <i val="0"/>
      </font>
      <fill>
        <patternFill>
          <bgColor theme="5"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ont>
        <b/>
        <i val="0"/>
      </font>
      <fill>
        <patternFill>
          <bgColor theme="5"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ont>
        <b/>
        <i val="0"/>
      </font>
      <fill>
        <patternFill>
          <bgColor theme="5"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ont>
        <b/>
        <i val="0"/>
      </font>
      <fill>
        <patternFill>
          <bgColor theme="5"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ont>
        <b/>
        <i val="0"/>
      </font>
      <fill>
        <patternFill>
          <bgColor theme="5"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ont>
        <b/>
        <i val="0"/>
      </font>
      <fill>
        <patternFill>
          <bgColor theme="5"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ont>
        <b/>
        <i val="0"/>
      </font>
      <fill>
        <patternFill>
          <bgColor theme="5"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ont>
        <b/>
        <i val="0"/>
      </font>
      <fill>
        <patternFill>
          <bgColor theme="5"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62AC"/>
      <color rgb="FFFFFF99"/>
      <color rgb="FFFFCCFF"/>
      <color rgb="FF00C459"/>
      <color rgb="FF4C91D0"/>
      <color rgb="FF3C87CC"/>
      <color rgb="FFFF99FF"/>
      <color rgb="FF458DCF"/>
      <color rgb="FFF0904E"/>
      <color rgb="FFB3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powerPivotData" Target="model/item.data"/><Relationship Id="rId26" Type="http://schemas.openxmlformats.org/officeDocument/2006/relationships/customXml" Target="../customXml/item7.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29"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0</xdr:row>
      <xdr:rowOff>83820</xdr:rowOff>
    </xdr:from>
    <xdr:to>
      <xdr:col>2</xdr:col>
      <xdr:colOff>513935</xdr:colOff>
      <xdr:row>5</xdr:row>
      <xdr:rowOff>136378</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DBEDAE83-62A4-47E6-9E2B-6703F0CEFB3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8119" y="83820"/>
          <a:ext cx="605376" cy="70787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38099</xdr:colOff>
      <xdr:row>0</xdr:row>
      <xdr:rowOff>83820</xdr:rowOff>
    </xdr:from>
    <xdr:to>
      <xdr:col>2</xdr:col>
      <xdr:colOff>513935</xdr:colOff>
      <xdr:row>5</xdr:row>
      <xdr:rowOff>136378</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A18A2AED-E31C-472E-AA61-428625C6423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8119" y="83820"/>
          <a:ext cx="601566" cy="70833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38099</xdr:colOff>
      <xdr:row>0</xdr:row>
      <xdr:rowOff>83820</xdr:rowOff>
    </xdr:from>
    <xdr:to>
      <xdr:col>2</xdr:col>
      <xdr:colOff>513935</xdr:colOff>
      <xdr:row>5</xdr:row>
      <xdr:rowOff>136378</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D20F8F50-CFCA-4F8C-B276-C49BB32C1E3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8119" y="83820"/>
          <a:ext cx="605376" cy="70787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38099</xdr:colOff>
      <xdr:row>0</xdr:row>
      <xdr:rowOff>83820</xdr:rowOff>
    </xdr:from>
    <xdr:to>
      <xdr:col>2</xdr:col>
      <xdr:colOff>513935</xdr:colOff>
      <xdr:row>5</xdr:row>
      <xdr:rowOff>136378</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2ABC6F47-F142-4C68-A776-185151176C5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8119" y="83820"/>
          <a:ext cx="605376" cy="70787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38099</xdr:colOff>
      <xdr:row>0</xdr:row>
      <xdr:rowOff>83820</xdr:rowOff>
    </xdr:from>
    <xdr:to>
      <xdr:col>2</xdr:col>
      <xdr:colOff>513935</xdr:colOff>
      <xdr:row>5</xdr:row>
      <xdr:rowOff>136378</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88603436-5B21-45E4-8D2E-EBE01E0C293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8119" y="83820"/>
          <a:ext cx="605376" cy="70787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38099</xdr:colOff>
      <xdr:row>0</xdr:row>
      <xdr:rowOff>83820</xdr:rowOff>
    </xdr:from>
    <xdr:to>
      <xdr:col>2</xdr:col>
      <xdr:colOff>513935</xdr:colOff>
      <xdr:row>5</xdr:row>
      <xdr:rowOff>136378</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74E1A092-2F14-4BFB-AF5F-96EEDF1D763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8119" y="83820"/>
          <a:ext cx="605376" cy="70787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38099</xdr:colOff>
      <xdr:row>0</xdr:row>
      <xdr:rowOff>83820</xdr:rowOff>
    </xdr:from>
    <xdr:to>
      <xdr:col>2</xdr:col>
      <xdr:colOff>513935</xdr:colOff>
      <xdr:row>5</xdr:row>
      <xdr:rowOff>136378</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2E0697CC-38BD-4853-8B07-304CCDB383C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8119" y="83820"/>
          <a:ext cx="605376" cy="70787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38099</xdr:colOff>
      <xdr:row>0</xdr:row>
      <xdr:rowOff>83820</xdr:rowOff>
    </xdr:from>
    <xdr:to>
      <xdr:col>2</xdr:col>
      <xdr:colOff>513935</xdr:colOff>
      <xdr:row>5</xdr:row>
      <xdr:rowOff>136378</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633410B9-8D18-4C61-B622-11F99C7F196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8119" y="83820"/>
          <a:ext cx="605376" cy="70787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38099</xdr:colOff>
      <xdr:row>0</xdr:row>
      <xdr:rowOff>83820</xdr:rowOff>
    </xdr:from>
    <xdr:to>
      <xdr:col>2</xdr:col>
      <xdr:colOff>513935</xdr:colOff>
      <xdr:row>5</xdr:row>
      <xdr:rowOff>136378</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2266E6C4-4EF7-4E9C-91FE-321AD777EA0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8119" y="83820"/>
          <a:ext cx="605376" cy="70787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freshfruit314reporting@fairtrade.net" TargetMode="External"/><Relationship Id="rId2" Type="http://schemas.openxmlformats.org/officeDocument/2006/relationships/hyperlink" Target="mailto:freshfruit314reporting@fairtrade.net" TargetMode="External"/><Relationship Id="rId1" Type="http://schemas.openxmlformats.org/officeDocument/2006/relationships/hyperlink" Target="https://files.fairtrade.net/EXPLANATORY-DOCUMENT_FORM-314_SP.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reshfruit314reporting@fairtrade.net" TargetMode="External"/><Relationship Id="rId2" Type="http://schemas.openxmlformats.org/officeDocument/2006/relationships/hyperlink" Target="mailto:freshfruit314reporting@fairtrade.net" TargetMode="External"/><Relationship Id="rId1" Type="http://schemas.openxmlformats.org/officeDocument/2006/relationships/hyperlink" Target="https://files.fairtrade.net/EXPLANATORY-DOCUMENT_FORM-314_SP.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freshfruit314reporting@fairtrade.net" TargetMode="External"/><Relationship Id="rId2" Type="http://schemas.openxmlformats.org/officeDocument/2006/relationships/hyperlink" Target="mailto:freshfruit314reporting@fairtrade.net" TargetMode="External"/><Relationship Id="rId1" Type="http://schemas.openxmlformats.org/officeDocument/2006/relationships/hyperlink" Target="https://files.fairtrade.net/EXPLANATORY-DOCUMENT_FORM-314_SP.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freshfruit314reporting@fairtrade.net" TargetMode="External"/><Relationship Id="rId2" Type="http://schemas.openxmlformats.org/officeDocument/2006/relationships/hyperlink" Target="mailto:freshfruit314reporting@fairtrade.net" TargetMode="External"/><Relationship Id="rId1" Type="http://schemas.openxmlformats.org/officeDocument/2006/relationships/hyperlink" Target="https://files.fairtrade.net/EXPLANATORY-DOCUMENT_FORM-314_SP.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freshfruit314reporting@fairtrade.net" TargetMode="External"/><Relationship Id="rId2" Type="http://schemas.openxmlformats.org/officeDocument/2006/relationships/hyperlink" Target="mailto:freshfruit314reporting@fairtrade.net" TargetMode="External"/><Relationship Id="rId1" Type="http://schemas.openxmlformats.org/officeDocument/2006/relationships/hyperlink" Target="https://files.fairtrade.net/EXPLANATORY-DOCUMENT_FORM-314_SP.PDF"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mailto:freshfruit314reporting@fairtrade.net" TargetMode="External"/><Relationship Id="rId2" Type="http://schemas.openxmlformats.org/officeDocument/2006/relationships/hyperlink" Target="mailto:freshfruit314reporting@fairtrade.net" TargetMode="External"/><Relationship Id="rId1" Type="http://schemas.openxmlformats.org/officeDocument/2006/relationships/hyperlink" Target="https://files.fairtrade.net/EXPLANATORY-DOCUMENT_FORM-314_SP.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mailto:freshfruit314reporting@fairtrade.net" TargetMode="External"/><Relationship Id="rId2" Type="http://schemas.openxmlformats.org/officeDocument/2006/relationships/hyperlink" Target="mailto:freshfruit314reporting@fairtrade.net" TargetMode="External"/><Relationship Id="rId1" Type="http://schemas.openxmlformats.org/officeDocument/2006/relationships/hyperlink" Target="https://files.fairtrade.net/EXPLANATORY-DOCUMENT_FORM-314_EN.PDF"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mailto:freshfruit314reporting@fairtrade.net" TargetMode="External"/><Relationship Id="rId2" Type="http://schemas.openxmlformats.org/officeDocument/2006/relationships/hyperlink" Target="mailto:freshfruit314reporting@fairtrade.net" TargetMode="External"/><Relationship Id="rId1" Type="http://schemas.openxmlformats.org/officeDocument/2006/relationships/hyperlink" Target="https://files.fairtrade.net/EXPLANATORY-DOCUMENT_FORM-314_FR.PDF"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files.fairtrade.net/EXPLANATORY-DOCUMENT_FORM-314_FR.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freshfruit314reporting@fairtrade.net" TargetMode="External"/><Relationship Id="rId2" Type="http://schemas.openxmlformats.org/officeDocument/2006/relationships/hyperlink" Target="mailto:freshfruit314reporting@fairtrade.net" TargetMode="External"/><Relationship Id="rId1" Type="http://schemas.openxmlformats.org/officeDocument/2006/relationships/hyperlink" Target="https://files.fairtrade.net/EXPLANATORY-DOCUMENT_FORM-314_FR.PDF"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files.fairtrade.net/EXPLANATORY-DOCUMENT_FORM-314_FR.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64D5-9DF6-4DD7-BF88-578ED5502C5E}">
  <dimension ref="A1:Q33"/>
  <sheetViews>
    <sheetView showRowColHeaders="0" tabSelected="1" zoomScale="120" zoomScaleNormal="120" workbookViewId="0"/>
  </sheetViews>
  <sheetFormatPr defaultRowHeight="14.4" x14ac:dyDescent="0.3"/>
  <cols>
    <col min="1" max="1" width="2.44140625" style="143" customWidth="1"/>
    <col min="2" max="2" width="12.44140625" style="143" bestFit="1" customWidth="1"/>
    <col min="3" max="11" width="14.21875" style="143" customWidth="1"/>
    <col min="12" max="16" width="12.6640625" style="143" customWidth="1"/>
    <col min="17" max="16384" width="8.88671875" style="143"/>
  </cols>
  <sheetData>
    <row r="1" spans="1:17" ht="16.2" customHeight="1" x14ac:dyDescent="0.3">
      <c r="A1" s="50"/>
      <c r="B1" s="50"/>
      <c r="C1" s="50"/>
      <c r="D1" s="50"/>
      <c r="E1" s="50"/>
      <c r="F1" s="50"/>
      <c r="G1" s="50"/>
      <c r="H1" s="50"/>
      <c r="I1" s="50"/>
      <c r="J1" s="50"/>
      <c r="K1" s="50"/>
      <c r="L1" s="50"/>
      <c r="M1" s="50"/>
      <c r="N1" s="50"/>
      <c r="O1" s="50"/>
      <c r="P1" s="50"/>
    </row>
    <row r="2" spans="1:17" s="147" customFormat="1" ht="19.8" customHeight="1" x14ac:dyDescent="0.3">
      <c r="A2" s="144"/>
      <c r="B2" s="145" t="s">
        <v>649</v>
      </c>
      <c r="C2" s="171" t="s">
        <v>652</v>
      </c>
      <c r="D2" s="146"/>
      <c r="E2" s="144"/>
      <c r="F2" s="144"/>
      <c r="G2" s="144"/>
      <c r="H2" s="144"/>
      <c r="I2" s="144"/>
      <c r="J2" s="144"/>
      <c r="K2" s="144"/>
      <c r="L2" s="144"/>
      <c r="M2" s="144"/>
      <c r="N2" s="144"/>
      <c r="O2" s="144"/>
      <c r="P2" s="144"/>
    </row>
    <row r="3" spans="1:17" s="147" customFormat="1" ht="19.8" customHeight="1" x14ac:dyDescent="0.3">
      <c r="A3" s="144"/>
      <c r="B3" s="148" t="s">
        <v>516</v>
      </c>
      <c r="C3" s="172" t="s">
        <v>653</v>
      </c>
      <c r="D3" s="149"/>
      <c r="E3" s="144"/>
      <c r="F3" s="144"/>
      <c r="G3" s="144"/>
      <c r="H3" s="144"/>
      <c r="I3" s="144"/>
      <c r="J3" s="144"/>
      <c r="K3" s="144"/>
      <c r="L3" s="144"/>
      <c r="M3" s="144"/>
      <c r="N3" s="144"/>
      <c r="O3" s="144"/>
      <c r="P3" s="144"/>
    </row>
    <row r="4" spans="1:17" s="147" customFormat="1" ht="19.8" customHeight="1" x14ac:dyDescent="0.3">
      <c r="A4" s="144"/>
      <c r="B4" s="150" t="s">
        <v>650</v>
      </c>
      <c r="C4" s="173" t="s">
        <v>654</v>
      </c>
      <c r="D4" s="151"/>
      <c r="E4" s="144"/>
      <c r="F4" s="144"/>
      <c r="G4" s="144"/>
      <c r="H4" s="144"/>
      <c r="I4" s="144"/>
      <c r="J4" s="144"/>
      <c r="K4" s="144"/>
      <c r="L4" s="144"/>
      <c r="M4" s="144"/>
      <c r="N4" s="144"/>
      <c r="O4" s="144"/>
      <c r="P4" s="144"/>
    </row>
    <row r="5" spans="1:17" ht="16.2" customHeight="1" x14ac:dyDescent="0.3">
      <c r="A5" s="50"/>
      <c r="B5" s="50"/>
      <c r="C5" s="50"/>
      <c r="D5" s="50"/>
      <c r="E5" s="50"/>
      <c r="F5" s="50"/>
      <c r="G5" s="50"/>
      <c r="H5" s="50"/>
      <c r="I5" s="50"/>
      <c r="J5" s="50"/>
      <c r="K5" s="50"/>
      <c r="L5" s="50"/>
      <c r="M5" s="50"/>
      <c r="N5" s="50"/>
      <c r="O5" s="50"/>
      <c r="P5" s="50"/>
      <c r="Q5" s="147"/>
    </row>
    <row r="6" spans="1:17" s="147" customFormat="1" ht="18" customHeight="1" x14ac:dyDescent="0.3">
      <c r="A6" s="144"/>
      <c r="B6" s="145" t="str">
        <f>B2</f>
        <v>Español:</v>
      </c>
      <c r="C6" s="152" t="s">
        <v>576</v>
      </c>
      <c r="D6" s="152"/>
      <c r="E6" s="152"/>
      <c r="F6" s="152"/>
      <c r="G6" s="152"/>
      <c r="H6" s="152"/>
      <c r="I6" s="152"/>
      <c r="J6" s="152"/>
      <c r="K6" s="152"/>
      <c r="L6" s="153"/>
      <c r="M6" s="144"/>
      <c r="N6" s="144"/>
      <c r="O6" s="144"/>
      <c r="P6" s="144"/>
    </row>
    <row r="7" spans="1:17" s="147" customFormat="1" ht="18" customHeight="1" x14ac:dyDescent="0.3">
      <c r="A7" s="144"/>
      <c r="B7" s="148"/>
      <c r="D7" s="154" t="s">
        <v>646</v>
      </c>
      <c r="L7" s="155"/>
      <c r="M7" s="144"/>
      <c r="N7" s="144"/>
      <c r="O7" s="144"/>
      <c r="P7" s="144"/>
    </row>
    <row r="8" spans="1:17" s="147" customFormat="1" ht="18" customHeight="1" x14ac:dyDescent="0.3">
      <c r="A8" s="144"/>
      <c r="B8" s="148" t="str">
        <f>B3</f>
        <v>English:</v>
      </c>
      <c r="C8" s="147" t="s">
        <v>577</v>
      </c>
      <c r="L8" s="155"/>
      <c r="M8" s="144"/>
      <c r="N8" s="144"/>
      <c r="O8" s="144"/>
      <c r="P8" s="144"/>
    </row>
    <row r="9" spans="1:17" s="147" customFormat="1" ht="18" customHeight="1" x14ac:dyDescent="0.3">
      <c r="A9" s="144"/>
      <c r="B9" s="148"/>
      <c r="D9" s="154" t="s">
        <v>579</v>
      </c>
      <c r="L9" s="155"/>
      <c r="M9" s="144"/>
      <c r="N9" s="144"/>
      <c r="O9" s="144"/>
      <c r="P9" s="144"/>
    </row>
    <row r="10" spans="1:17" s="147" customFormat="1" ht="18" customHeight="1" x14ac:dyDescent="0.3">
      <c r="A10" s="144"/>
      <c r="B10" s="148" t="str">
        <f>B4</f>
        <v>Français:</v>
      </c>
      <c r="C10" s="147" t="s">
        <v>578</v>
      </c>
      <c r="L10" s="155"/>
      <c r="M10" s="144"/>
      <c r="N10" s="144"/>
      <c r="O10" s="144"/>
      <c r="P10" s="144"/>
    </row>
    <row r="11" spans="1:17" s="147" customFormat="1" ht="18" customHeight="1" x14ac:dyDescent="0.3">
      <c r="A11" s="144"/>
      <c r="B11" s="150"/>
      <c r="C11" s="156"/>
      <c r="D11" s="157" t="s">
        <v>580</v>
      </c>
      <c r="E11" s="156"/>
      <c r="F11" s="156"/>
      <c r="G11" s="156"/>
      <c r="H11" s="156"/>
      <c r="I11" s="156"/>
      <c r="J11" s="156"/>
      <c r="K11" s="156"/>
      <c r="L11" s="158"/>
      <c r="M11" s="144"/>
      <c r="N11" s="144"/>
      <c r="O11" s="144"/>
      <c r="P11" s="144"/>
    </row>
    <row r="12" spans="1:17" x14ac:dyDescent="0.3">
      <c r="A12" s="50"/>
      <c r="B12" s="50"/>
      <c r="C12" s="50"/>
      <c r="D12" s="50"/>
      <c r="E12" s="50"/>
      <c r="F12" s="50"/>
      <c r="G12" s="50"/>
      <c r="H12" s="50"/>
      <c r="I12" s="50"/>
      <c r="J12" s="50"/>
      <c r="K12" s="50"/>
      <c r="L12" s="50"/>
      <c r="M12" s="50"/>
      <c r="N12" s="50"/>
      <c r="O12" s="50"/>
      <c r="P12" s="50"/>
      <c r="Q12" s="147"/>
    </row>
    <row r="13" spans="1:17" ht="43.2" x14ac:dyDescent="0.3">
      <c r="A13" s="50"/>
      <c r="B13" s="159" t="s">
        <v>521</v>
      </c>
      <c r="C13" s="170" t="s">
        <v>55</v>
      </c>
      <c r="D13" s="170" t="s">
        <v>56</v>
      </c>
      <c r="E13" s="170" t="s">
        <v>61</v>
      </c>
      <c r="F13" s="170" t="s">
        <v>60</v>
      </c>
      <c r="G13" s="170" t="s">
        <v>58</v>
      </c>
      <c r="H13" s="170" t="s">
        <v>59</v>
      </c>
      <c r="I13" s="170" t="s">
        <v>57</v>
      </c>
      <c r="J13" s="170" t="s">
        <v>54</v>
      </c>
      <c r="K13" s="170" t="s">
        <v>104</v>
      </c>
      <c r="L13" s="50"/>
      <c r="M13" s="50"/>
      <c r="N13" s="50"/>
      <c r="O13" s="50"/>
      <c r="P13" s="50"/>
      <c r="Q13" s="147"/>
    </row>
    <row r="14" spans="1:17" s="147" customFormat="1" ht="18" customHeight="1" x14ac:dyDescent="0.3">
      <c r="A14" s="144"/>
      <c r="B14" s="160" t="str">
        <f>B2</f>
        <v>Español:</v>
      </c>
      <c r="C14" s="161" t="s">
        <v>6</v>
      </c>
      <c r="D14" s="162" t="s">
        <v>4</v>
      </c>
      <c r="E14" s="162" t="s">
        <v>517</v>
      </c>
      <c r="F14" s="162" t="s">
        <v>3</v>
      </c>
      <c r="G14" s="162" t="s">
        <v>9</v>
      </c>
      <c r="H14" s="162" t="s">
        <v>10</v>
      </c>
      <c r="I14" s="162" t="s">
        <v>8</v>
      </c>
      <c r="J14" s="162" t="s">
        <v>164</v>
      </c>
      <c r="K14" s="163" t="s">
        <v>176</v>
      </c>
      <c r="L14" s="144"/>
      <c r="M14" s="144"/>
      <c r="N14" s="144"/>
      <c r="O14" s="144"/>
      <c r="P14" s="144"/>
    </row>
    <row r="15" spans="1:17" s="147" customFormat="1" ht="18" customHeight="1" x14ac:dyDescent="0.3">
      <c r="A15" s="144"/>
      <c r="B15" s="160" t="str">
        <f>B3</f>
        <v>English:</v>
      </c>
      <c r="C15" s="164" t="s">
        <v>6</v>
      </c>
      <c r="D15" s="165" t="s">
        <v>4</v>
      </c>
      <c r="E15" s="165" t="s">
        <v>518</v>
      </c>
      <c r="F15" s="165" t="s">
        <v>159</v>
      </c>
      <c r="G15" s="165" t="s">
        <v>158</v>
      </c>
      <c r="H15" s="165" t="s">
        <v>10</v>
      </c>
      <c r="I15" s="165" t="s">
        <v>8</v>
      </c>
      <c r="J15" s="165" t="s">
        <v>162</v>
      </c>
      <c r="K15" s="166" t="s">
        <v>163</v>
      </c>
      <c r="L15" s="144"/>
      <c r="M15" s="144"/>
      <c r="N15" s="144"/>
      <c r="O15" s="144"/>
      <c r="P15" s="144"/>
    </row>
    <row r="16" spans="1:17" s="147" customFormat="1" ht="18" customHeight="1" x14ac:dyDescent="0.3">
      <c r="A16" s="144"/>
      <c r="B16" s="160" t="str">
        <f>B4</f>
        <v>Français:</v>
      </c>
      <c r="C16" s="167" t="s">
        <v>175</v>
      </c>
      <c r="D16" s="168" t="s">
        <v>519</v>
      </c>
      <c r="E16" s="168" t="s">
        <v>520</v>
      </c>
      <c r="F16" s="168" t="s">
        <v>173</v>
      </c>
      <c r="G16" s="168" t="s">
        <v>172</v>
      </c>
      <c r="H16" s="168" t="s">
        <v>10</v>
      </c>
      <c r="I16" s="168" t="s">
        <v>8</v>
      </c>
      <c r="J16" s="168" t="s">
        <v>7</v>
      </c>
      <c r="K16" s="169" t="s">
        <v>11</v>
      </c>
      <c r="L16" s="144"/>
      <c r="M16" s="144"/>
      <c r="N16" s="144"/>
      <c r="O16" s="144"/>
      <c r="P16" s="144"/>
    </row>
    <row r="17" spans="1:16" x14ac:dyDescent="0.3">
      <c r="A17" s="50"/>
      <c r="B17" s="50"/>
      <c r="C17" s="50"/>
      <c r="D17" s="50"/>
      <c r="E17" s="50"/>
      <c r="F17" s="50"/>
      <c r="G17" s="50"/>
      <c r="H17" s="50"/>
      <c r="I17" s="50"/>
      <c r="J17" s="50"/>
      <c r="K17" s="50"/>
      <c r="L17" s="50"/>
      <c r="M17" s="50"/>
      <c r="N17" s="50"/>
      <c r="O17" s="50"/>
      <c r="P17" s="50"/>
    </row>
    <row r="18" spans="1:16" x14ac:dyDescent="0.3">
      <c r="A18" s="50"/>
      <c r="B18" s="50"/>
      <c r="C18" s="50"/>
      <c r="D18" s="50"/>
      <c r="E18" s="50"/>
      <c r="F18" s="50"/>
      <c r="G18" s="50"/>
      <c r="H18" s="50"/>
      <c r="I18" s="50"/>
      <c r="J18" s="50"/>
      <c r="K18" s="50"/>
      <c r="L18" s="50"/>
      <c r="M18" s="50"/>
      <c r="N18" s="50"/>
      <c r="O18" s="50"/>
      <c r="P18" s="50"/>
    </row>
    <row r="19" spans="1:16" x14ac:dyDescent="0.3">
      <c r="A19" s="50"/>
      <c r="B19" s="50"/>
      <c r="C19" s="50"/>
      <c r="D19" s="50"/>
      <c r="E19" s="50"/>
      <c r="F19" s="50"/>
      <c r="G19" s="50"/>
      <c r="H19" s="50"/>
      <c r="I19" s="50"/>
      <c r="J19" s="50"/>
      <c r="K19" s="50"/>
      <c r="L19" s="50"/>
      <c r="M19" s="50"/>
      <c r="N19" s="50"/>
      <c r="O19" s="50"/>
      <c r="P19" s="50"/>
    </row>
    <row r="20" spans="1:16" x14ac:dyDescent="0.3">
      <c r="A20" s="50"/>
      <c r="B20" s="50"/>
      <c r="C20" s="50"/>
      <c r="D20" s="50"/>
      <c r="E20" s="50"/>
      <c r="F20" s="50"/>
      <c r="G20" s="50"/>
      <c r="H20" s="50"/>
      <c r="I20" s="50"/>
      <c r="J20" s="50"/>
      <c r="K20" s="50"/>
      <c r="L20" s="50"/>
      <c r="M20" s="50"/>
      <c r="N20" s="50"/>
      <c r="O20" s="50"/>
      <c r="P20" s="50"/>
    </row>
    <row r="21" spans="1:16" x14ac:dyDescent="0.3">
      <c r="A21" s="50"/>
      <c r="B21" s="50"/>
      <c r="C21" s="50"/>
      <c r="D21" s="50"/>
      <c r="E21" s="50"/>
      <c r="F21" s="50"/>
      <c r="G21" s="50"/>
      <c r="H21" s="50"/>
      <c r="I21" s="50"/>
      <c r="J21" s="50"/>
      <c r="K21" s="50"/>
      <c r="L21" s="50"/>
      <c r="M21" s="50"/>
      <c r="N21" s="50"/>
      <c r="O21" s="50"/>
      <c r="P21" s="50"/>
    </row>
    <row r="22" spans="1:16" x14ac:dyDescent="0.3">
      <c r="A22" s="50"/>
      <c r="B22" s="50"/>
      <c r="C22" s="50"/>
      <c r="D22" s="50"/>
      <c r="E22" s="50"/>
      <c r="F22" s="50"/>
      <c r="G22" s="50"/>
      <c r="H22" s="50"/>
      <c r="I22" s="50"/>
      <c r="J22" s="50"/>
      <c r="K22" s="50"/>
      <c r="L22" s="50"/>
      <c r="M22" s="50"/>
      <c r="N22" s="50"/>
      <c r="O22" s="50"/>
      <c r="P22" s="50"/>
    </row>
    <row r="23" spans="1:16" x14ac:dyDescent="0.3">
      <c r="A23" s="50"/>
      <c r="B23" s="50"/>
      <c r="C23" s="50"/>
      <c r="D23" s="50"/>
      <c r="E23" s="50"/>
      <c r="F23" s="50"/>
      <c r="G23" s="50"/>
      <c r="H23" s="50"/>
      <c r="I23" s="50"/>
      <c r="J23" s="50"/>
      <c r="K23" s="50"/>
      <c r="L23" s="50"/>
      <c r="M23" s="50"/>
      <c r="N23" s="50"/>
      <c r="O23" s="50"/>
      <c r="P23" s="50"/>
    </row>
    <row r="24" spans="1:16" x14ac:dyDescent="0.3">
      <c r="A24" s="50"/>
      <c r="B24" s="50"/>
      <c r="C24" s="50"/>
      <c r="D24" s="50"/>
      <c r="E24" s="50"/>
      <c r="F24" s="50"/>
      <c r="G24" s="50"/>
      <c r="H24" s="50"/>
      <c r="I24" s="50"/>
      <c r="J24" s="50"/>
      <c r="K24" s="50"/>
      <c r="L24" s="50"/>
      <c r="M24" s="50"/>
      <c r="N24" s="50"/>
      <c r="O24" s="50"/>
      <c r="P24" s="50"/>
    </row>
    <row r="25" spans="1:16" x14ac:dyDescent="0.3">
      <c r="A25" s="50"/>
      <c r="B25" s="50"/>
      <c r="C25" s="50"/>
      <c r="D25" s="50"/>
      <c r="E25" s="50"/>
      <c r="F25" s="50"/>
      <c r="G25" s="50"/>
      <c r="H25" s="50"/>
      <c r="I25" s="50"/>
      <c r="J25" s="50"/>
      <c r="K25" s="50"/>
      <c r="L25" s="50"/>
      <c r="M25" s="50"/>
      <c r="N25" s="50"/>
      <c r="O25" s="50"/>
      <c r="P25" s="50"/>
    </row>
    <row r="26" spans="1:16" x14ac:dyDescent="0.3">
      <c r="A26" s="50"/>
      <c r="B26" s="50"/>
      <c r="C26" s="50"/>
      <c r="D26" s="50"/>
      <c r="E26" s="50"/>
      <c r="F26" s="50"/>
      <c r="G26" s="50"/>
      <c r="H26" s="50"/>
      <c r="I26" s="50"/>
      <c r="J26" s="50"/>
      <c r="K26" s="50"/>
      <c r="L26" s="50"/>
      <c r="M26" s="50"/>
      <c r="N26" s="50"/>
      <c r="O26" s="50"/>
      <c r="P26" s="50"/>
    </row>
    <row r="27" spans="1:16" x14ac:dyDescent="0.3">
      <c r="A27" s="50"/>
      <c r="B27" s="50"/>
      <c r="C27" s="50"/>
      <c r="D27" s="50"/>
      <c r="E27" s="50"/>
      <c r="F27" s="50"/>
      <c r="G27" s="50"/>
      <c r="H27" s="50"/>
      <c r="I27" s="50"/>
      <c r="J27" s="50"/>
      <c r="K27" s="50"/>
      <c r="L27" s="50"/>
      <c r="M27" s="50"/>
      <c r="N27" s="50"/>
      <c r="O27" s="50"/>
      <c r="P27" s="50"/>
    </row>
    <row r="28" spans="1:16" x14ac:dyDescent="0.3">
      <c r="A28" s="50"/>
      <c r="B28" s="50"/>
      <c r="C28" s="50"/>
      <c r="D28" s="50"/>
      <c r="E28" s="50"/>
      <c r="F28" s="50"/>
      <c r="G28" s="50"/>
      <c r="H28" s="50"/>
      <c r="I28" s="50"/>
      <c r="J28" s="50"/>
      <c r="K28" s="50"/>
      <c r="L28" s="50"/>
      <c r="M28" s="50"/>
      <c r="N28" s="50"/>
      <c r="O28" s="50"/>
      <c r="P28" s="50"/>
    </row>
    <row r="29" spans="1:16" x14ac:dyDescent="0.3">
      <c r="A29" s="50"/>
      <c r="B29" s="50"/>
      <c r="C29" s="50"/>
      <c r="D29" s="50"/>
      <c r="E29" s="50"/>
      <c r="F29" s="50"/>
      <c r="G29" s="50"/>
      <c r="H29" s="50"/>
      <c r="I29" s="50"/>
      <c r="J29" s="50"/>
      <c r="K29" s="50"/>
      <c r="L29" s="50"/>
      <c r="M29" s="50"/>
      <c r="N29" s="50"/>
      <c r="O29" s="50"/>
      <c r="P29" s="50"/>
    </row>
    <row r="30" spans="1:16" x14ac:dyDescent="0.3">
      <c r="A30" s="50"/>
      <c r="B30" s="50"/>
      <c r="C30" s="50"/>
      <c r="D30" s="50"/>
      <c r="E30" s="50"/>
      <c r="F30" s="50"/>
      <c r="G30" s="50"/>
      <c r="H30" s="50"/>
      <c r="I30" s="50"/>
      <c r="J30" s="50"/>
      <c r="K30" s="50"/>
      <c r="L30" s="50"/>
      <c r="M30" s="50"/>
      <c r="N30" s="50"/>
      <c r="O30" s="50"/>
      <c r="P30" s="50"/>
    </row>
    <row r="31" spans="1:16" x14ac:dyDescent="0.3">
      <c r="A31" s="50"/>
      <c r="B31" s="50"/>
      <c r="C31" s="50"/>
      <c r="D31" s="50"/>
      <c r="E31" s="50"/>
      <c r="F31" s="50"/>
      <c r="G31" s="50"/>
      <c r="H31" s="50"/>
      <c r="I31" s="50"/>
      <c r="J31" s="50"/>
      <c r="K31" s="50"/>
      <c r="L31" s="50"/>
      <c r="M31" s="50"/>
      <c r="N31" s="50"/>
      <c r="O31" s="50"/>
      <c r="P31" s="50"/>
    </row>
    <row r="32" spans="1:16" x14ac:dyDescent="0.3">
      <c r="A32" s="50"/>
      <c r="B32" s="50"/>
      <c r="C32" s="50"/>
      <c r="D32" s="50"/>
      <c r="E32" s="50"/>
      <c r="F32" s="50"/>
      <c r="G32" s="50"/>
      <c r="H32" s="50"/>
      <c r="I32" s="50"/>
      <c r="J32" s="50"/>
      <c r="K32" s="50"/>
      <c r="L32" s="50"/>
      <c r="M32" s="50"/>
      <c r="N32" s="50"/>
      <c r="O32" s="50"/>
      <c r="P32" s="50"/>
    </row>
    <row r="33" spans="1:16" x14ac:dyDescent="0.3">
      <c r="A33" s="50"/>
      <c r="B33" s="50"/>
      <c r="C33" s="50"/>
      <c r="D33" s="50"/>
      <c r="E33" s="50"/>
      <c r="F33" s="50"/>
      <c r="G33" s="50"/>
      <c r="H33" s="50"/>
      <c r="I33" s="50"/>
      <c r="J33" s="50"/>
      <c r="K33" s="50"/>
      <c r="L33" s="50"/>
      <c r="M33" s="50"/>
      <c r="N33" s="50"/>
      <c r="O33" s="50"/>
      <c r="P33" s="50"/>
    </row>
  </sheetData>
  <sheetProtection algorithmName="SHA-512" hashValue="Hz3XO8dLofFFPcHQ6Z3CKkTS6Nhc/jxJukJPVj31eGd7u/4YeoJJ7z7wv/YsmQBshCOZ85uptlh27NOK/HmWhQ==" saltValue="EHzoPYSNp/627iH2ZOgTcg==" spinCount="100000" sheet="1" objects="1" scenarios="1"/>
  <hyperlinks>
    <hyperlink ref="C13" location="CO!G6" display="CO" xr:uid="{752DBF6C-6DAB-4614-A362-143A55BEB214}"/>
    <hyperlink ref="D13" location="EC!G6" display="EC" xr:uid="{3A988564-37C5-458C-A143-A5B7B06FD25B}"/>
    <hyperlink ref="E13" location="DO!G6" display="DO" xr:uid="{F990D4D9-1072-4F07-98AE-951A7A723A8E}"/>
    <hyperlink ref="F13" location="PE!G6" display="PE" xr:uid="{E16B1202-FBC4-4997-BA98-CF43F7690E00}"/>
    <hyperlink ref="G13" location="MX!G6" display="MX" xr:uid="{3D8BAC4E-CE9E-4A73-8ABD-890C441F3B24}"/>
    <hyperlink ref="H13" location="NI!G6" display="NI" xr:uid="{8DE8025A-8867-4302-97F6-92EC3A436686}"/>
    <hyperlink ref="I13" location="GH!G6" display="GH" xr:uid="{A3C6E1D8-099B-45C5-B262-3D92C218212D}"/>
    <hyperlink ref="J13" location="CM!G6" display="CM" xr:uid="{F995B0C4-741A-4E4D-8AB7-1650930EFCE9}"/>
    <hyperlink ref="K13" location="CI!G6" display="CI" xr:uid="{63003AA1-0F55-4D68-8B61-F3BB355B14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AECA4-4EBC-44C8-88D5-153A101A57FF}">
  <dimension ref="A1:WLC122"/>
  <sheetViews>
    <sheetView zoomScaleNormal="100" workbookViewId="0"/>
  </sheetViews>
  <sheetFormatPr defaultColWidth="10.109375" defaultRowHeight="14.4" x14ac:dyDescent="0.3"/>
  <cols>
    <col min="1" max="1" width="2.33203125" style="116" customWidth="1"/>
    <col min="2" max="2" width="1.88671875" style="116" customWidth="1"/>
    <col min="3" max="3" width="73.33203125" style="116" customWidth="1"/>
    <col min="4" max="7" width="15.109375" style="116" customWidth="1"/>
    <col min="8" max="8" width="8.33203125" style="116" customWidth="1"/>
    <col min="9" max="9" width="2" style="116" customWidth="1"/>
    <col min="10" max="10" width="2.6640625" style="11" customWidth="1"/>
    <col min="11" max="26" width="14.88671875" style="133" customWidth="1"/>
    <col min="27" max="27" width="10.109375" style="11"/>
    <col min="28" max="28" width="11.88671875" style="11" customWidth="1"/>
    <col min="29" max="29" width="18.5546875" style="11" bestFit="1" customWidth="1"/>
    <col min="30" max="32" width="11.88671875" style="11" customWidth="1"/>
    <col min="33" max="15860" width="10.109375" style="11"/>
    <col min="15861" max="15863" width="10.109375" style="12"/>
    <col min="15864" max="16384" width="10.109375" style="11"/>
  </cols>
  <sheetData>
    <row r="1" spans="1:34" x14ac:dyDescent="0.3">
      <c r="A1" s="18"/>
      <c r="B1" s="1"/>
      <c r="C1" s="1"/>
      <c r="D1" s="1"/>
      <c r="E1" s="1"/>
      <c r="F1" s="1"/>
      <c r="G1" s="1"/>
      <c r="H1" s="1"/>
      <c r="I1" s="1"/>
      <c r="J1" s="10"/>
      <c r="K1" s="118"/>
      <c r="L1" s="118"/>
      <c r="M1" s="118"/>
      <c r="N1" s="118"/>
      <c r="O1" s="118"/>
      <c r="P1" s="118"/>
      <c r="Q1" s="118"/>
      <c r="R1" s="118"/>
      <c r="S1" s="118"/>
      <c r="T1" s="118"/>
      <c r="U1" s="118"/>
      <c r="V1" s="118"/>
      <c r="W1" s="118"/>
      <c r="X1" s="118"/>
      <c r="Y1" s="118"/>
      <c r="Z1" s="118"/>
      <c r="AA1" s="10"/>
      <c r="AB1" s="10"/>
      <c r="AC1" s="10"/>
      <c r="AD1" s="10"/>
      <c r="AE1" s="10"/>
      <c r="AF1" s="10"/>
      <c r="AG1" s="10"/>
      <c r="AH1" s="10"/>
    </row>
    <row r="2" spans="1:34" ht="14.4" customHeight="1" x14ac:dyDescent="0.4">
      <c r="A2" s="18"/>
      <c r="B2" s="1"/>
      <c r="C2" s="39"/>
      <c r="D2" s="40"/>
      <c r="E2" s="40"/>
      <c r="F2" s="40"/>
      <c r="G2" s="39"/>
      <c r="H2" s="39"/>
      <c r="I2" s="3">
        <f>COUNTA(G4,G6,#REF!,#REF!,#REF!,D29,#REF!)</f>
        <v>4</v>
      </c>
      <c r="J2" s="10"/>
      <c r="K2" s="118"/>
      <c r="L2" s="118"/>
      <c r="M2" s="118"/>
      <c r="N2" s="118"/>
      <c r="O2" s="118"/>
      <c r="P2" s="118"/>
      <c r="Q2" s="118"/>
      <c r="R2" s="118"/>
      <c r="S2" s="118"/>
      <c r="T2" s="118"/>
      <c r="U2" s="118"/>
      <c r="V2" s="118"/>
      <c r="W2" s="118"/>
      <c r="X2" s="118"/>
      <c r="Y2" s="118"/>
      <c r="Z2" s="118"/>
      <c r="AA2" s="10"/>
      <c r="AB2" s="10"/>
      <c r="AC2" s="10"/>
      <c r="AD2" s="10"/>
      <c r="AE2" s="10"/>
      <c r="AF2" s="10"/>
      <c r="AG2" s="10"/>
      <c r="AH2" s="10"/>
    </row>
    <row r="3" spans="1:34" ht="4.2" customHeight="1" x14ac:dyDescent="0.4">
      <c r="A3" s="18"/>
      <c r="B3" s="1"/>
      <c r="C3" s="39"/>
      <c r="D3" s="40"/>
      <c r="E3" s="40"/>
      <c r="F3" s="40"/>
      <c r="G3" s="39"/>
      <c r="H3" s="39"/>
      <c r="I3" s="3">
        <f>COUNTA(G2,G4,G6)</f>
        <v>0</v>
      </c>
      <c r="J3" s="10"/>
      <c r="K3" s="118"/>
      <c r="L3" s="118"/>
      <c r="M3" s="118"/>
      <c r="N3" s="118"/>
      <c r="O3" s="118"/>
      <c r="P3" s="118"/>
      <c r="Q3" s="118"/>
      <c r="R3" s="118"/>
      <c r="S3" s="118"/>
      <c r="T3" s="118"/>
      <c r="U3" s="118"/>
      <c r="V3" s="118"/>
      <c r="W3" s="118"/>
      <c r="X3" s="118"/>
      <c r="Y3" s="118"/>
      <c r="Z3" s="118"/>
      <c r="AA3" s="10"/>
      <c r="AB3" s="10"/>
      <c r="AC3" s="10"/>
      <c r="AD3" s="10"/>
      <c r="AE3" s="10"/>
      <c r="AF3" s="10"/>
      <c r="AG3" s="10"/>
      <c r="AH3" s="10"/>
    </row>
    <row r="4" spans="1:34" ht="14.4" customHeight="1" x14ac:dyDescent="0.4">
      <c r="A4" s="18"/>
      <c r="B4" s="1"/>
      <c r="C4" s="39"/>
      <c r="D4" s="40"/>
      <c r="E4" s="40"/>
      <c r="F4" s="40"/>
      <c r="G4" s="39"/>
      <c r="H4" s="39"/>
      <c r="I4" s="2"/>
      <c r="J4" s="10"/>
      <c r="K4" s="118"/>
      <c r="L4" s="118"/>
      <c r="M4" s="118"/>
      <c r="N4" s="118"/>
      <c r="O4" s="118"/>
      <c r="P4" s="118"/>
      <c r="Q4" s="118"/>
      <c r="R4" s="118"/>
      <c r="S4" s="118"/>
      <c r="T4" s="118"/>
      <c r="U4" s="118"/>
      <c r="V4" s="118"/>
      <c r="W4" s="118"/>
      <c r="X4" s="118"/>
      <c r="Y4" s="118"/>
      <c r="Z4" s="118"/>
      <c r="AA4" s="10"/>
      <c r="AB4" s="10"/>
      <c r="AC4" s="10"/>
      <c r="AD4" s="10"/>
      <c r="AE4" s="10"/>
      <c r="AF4" s="10"/>
      <c r="AG4" s="10"/>
      <c r="AH4" s="10"/>
    </row>
    <row r="5" spans="1:34" ht="4.2" customHeight="1" x14ac:dyDescent="0.4">
      <c r="A5" s="18"/>
      <c r="B5" s="1"/>
      <c r="C5" s="1"/>
      <c r="D5" s="40"/>
      <c r="E5" s="40"/>
      <c r="F5" s="40"/>
      <c r="G5" s="1"/>
      <c r="H5" s="1"/>
      <c r="I5" s="1"/>
      <c r="J5" s="10"/>
      <c r="K5" s="118"/>
      <c r="L5" s="118"/>
      <c r="M5" s="118"/>
      <c r="N5" s="118"/>
      <c r="O5" s="118"/>
      <c r="P5" s="118"/>
      <c r="Q5" s="118"/>
      <c r="R5" s="118"/>
      <c r="S5" s="118"/>
      <c r="T5" s="118"/>
      <c r="U5" s="118"/>
      <c r="V5" s="118"/>
      <c r="W5" s="118"/>
      <c r="X5" s="118"/>
      <c r="Y5" s="118"/>
      <c r="Z5" s="118"/>
      <c r="AA5" s="10"/>
      <c r="AB5" s="10"/>
      <c r="AC5" s="10"/>
      <c r="AD5" s="10"/>
      <c r="AE5" s="10"/>
      <c r="AF5" s="10"/>
      <c r="AG5" s="10"/>
      <c r="AH5" s="10"/>
    </row>
    <row r="6" spans="1:34" ht="18" customHeight="1" x14ac:dyDescent="0.4">
      <c r="A6" s="18"/>
      <c r="B6" s="1"/>
      <c r="C6" s="1"/>
      <c r="D6" s="40"/>
      <c r="E6" s="40"/>
      <c r="F6" s="134" t="s">
        <v>499</v>
      </c>
      <c r="G6" s="19"/>
      <c r="H6" s="1"/>
      <c r="I6" s="1"/>
      <c r="J6" s="10"/>
      <c r="K6" s="118"/>
      <c r="L6" s="118"/>
      <c r="M6" s="118"/>
      <c r="N6" s="118"/>
      <c r="O6" s="118"/>
      <c r="P6" s="118"/>
      <c r="Q6" s="118"/>
      <c r="R6" s="118"/>
      <c r="S6" s="118"/>
      <c r="T6" s="118"/>
      <c r="U6" s="118"/>
      <c r="V6" s="118"/>
      <c r="W6" s="118"/>
      <c r="X6" s="118"/>
      <c r="Y6" s="118"/>
      <c r="Z6" s="118"/>
      <c r="AA6" s="10"/>
      <c r="AB6" s="10"/>
      <c r="AC6" s="10"/>
      <c r="AD6" s="10"/>
      <c r="AE6" s="10"/>
      <c r="AF6" s="10"/>
      <c r="AG6" s="10"/>
      <c r="AH6" s="10"/>
    </row>
    <row r="7" spans="1:34" ht="10.199999999999999" customHeight="1" thickBot="1" x14ac:dyDescent="0.35">
      <c r="A7" s="18"/>
      <c r="B7" s="1"/>
      <c r="C7" s="1"/>
      <c r="D7" s="4"/>
      <c r="E7" s="4"/>
      <c r="F7" s="1"/>
      <c r="G7" s="1"/>
      <c r="H7" s="1"/>
      <c r="I7" s="1"/>
      <c r="J7" s="10"/>
      <c r="K7" s="118"/>
      <c r="L7" s="118"/>
      <c r="M7" s="118"/>
      <c r="N7" s="118"/>
      <c r="O7" s="118"/>
      <c r="P7" s="118"/>
      <c r="Q7" s="118"/>
      <c r="R7" s="118"/>
      <c r="S7" s="118"/>
      <c r="T7" s="118"/>
      <c r="U7" s="118"/>
      <c r="V7" s="118"/>
      <c r="W7" s="118"/>
      <c r="X7" s="118"/>
      <c r="Y7" s="118"/>
      <c r="Z7" s="118"/>
      <c r="AA7" s="10"/>
      <c r="AB7" s="10"/>
      <c r="AC7" s="10"/>
      <c r="AD7" s="10"/>
      <c r="AE7" s="10"/>
      <c r="AF7" s="10"/>
      <c r="AG7" s="10"/>
      <c r="AH7" s="10"/>
    </row>
    <row r="8" spans="1:34" ht="8.4" customHeight="1" thickTop="1" x14ac:dyDescent="0.3">
      <c r="A8" s="18"/>
      <c r="B8" s="41"/>
      <c r="C8" s="42"/>
      <c r="D8" s="42"/>
      <c r="E8" s="42"/>
      <c r="F8" s="42"/>
      <c r="G8" s="42"/>
      <c r="H8" s="42"/>
      <c r="I8" s="43"/>
      <c r="J8" s="10"/>
      <c r="K8" s="118"/>
      <c r="L8" s="118"/>
      <c r="M8" s="118"/>
      <c r="N8" s="118"/>
      <c r="O8" s="118"/>
      <c r="P8" s="118"/>
      <c r="Q8" s="118"/>
      <c r="R8" s="118"/>
      <c r="S8" s="118"/>
      <c r="T8" s="118"/>
      <c r="U8" s="118"/>
      <c r="V8" s="118"/>
      <c r="W8" s="118"/>
      <c r="X8" s="118"/>
      <c r="Y8" s="118"/>
      <c r="Z8" s="118"/>
      <c r="AA8" s="10"/>
      <c r="AB8" s="10"/>
      <c r="AC8" s="10"/>
      <c r="AD8" s="10"/>
      <c r="AE8" s="10"/>
      <c r="AF8" s="10"/>
      <c r="AG8" s="10"/>
      <c r="AH8" s="10"/>
    </row>
    <row r="9" spans="1:34" ht="57" customHeight="1" x14ac:dyDescent="0.3">
      <c r="A9" s="18"/>
      <c r="B9" s="44"/>
      <c r="C9" s="175" t="s">
        <v>642</v>
      </c>
      <c r="D9" s="175"/>
      <c r="E9" s="175"/>
      <c r="F9" s="175"/>
      <c r="G9" s="175"/>
      <c r="H9" s="175"/>
      <c r="I9" s="45"/>
      <c r="J9" s="10"/>
      <c r="K9" s="118"/>
      <c r="L9" s="118"/>
      <c r="M9" s="118"/>
      <c r="N9" s="118"/>
      <c r="O9" s="118"/>
      <c r="P9" s="118"/>
      <c r="Q9" s="118"/>
      <c r="R9" s="118"/>
      <c r="S9" s="118"/>
      <c r="T9" s="118"/>
      <c r="U9" s="118"/>
      <c r="V9" s="118"/>
      <c r="W9" s="118"/>
      <c r="X9" s="118"/>
      <c r="Y9" s="118"/>
      <c r="Z9" s="118"/>
      <c r="AA9" s="10"/>
      <c r="AB9" s="10"/>
      <c r="AC9" s="10"/>
      <c r="AD9" s="10"/>
      <c r="AE9" s="10"/>
      <c r="AF9" s="10"/>
      <c r="AG9" s="10"/>
      <c r="AH9" s="10"/>
    </row>
    <row r="10" spans="1:34" ht="22.2" customHeight="1" x14ac:dyDescent="0.3">
      <c r="A10" s="18"/>
      <c r="B10" s="44"/>
      <c r="C10" s="176" t="str">
        <f>"PARA EL REPORTE DE DATOS PARA PLANTACIONES DE BANANO "&amp;IF(ISBLANK(G6),"(indique tipo de banano en celda G6)",UPPER(G6))&amp;" DE "&amp;C23</f>
        <v>PARA EL REPORTE DE DATOS PARA PLANTACIONES DE BANANO (indique tipo de banano en celda G6) DE COLOMBIA</v>
      </c>
      <c r="D10" s="176"/>
      <c r="E10" s="176"/>
      <c r="F10" s="176"/>
      <c r="G10" s="176"/>
      <c r="H10" s="176"/>
      <c r="I10" s="45"/>
      <c r="J10" s="10"/>
      <c r="K10" s="118"/>
      <c r="L10" s="118"/>
      <c r="M10" s="118"/>
      <c r="N10" s="118"/>
      <c r="O10" s="118"/>
      <c r="P10" s="118"/>
      <c r="Q10" s="118"/>
      <c r="R10" s="118"/>
      <c r="S10" s="118"/>
      <c r="T10" s="118"/>
      <c r="U10" s="118"/>
      <c r="V10" s="118"/>
      <c r="W10" s="118"/>
      <c r="X10" s="118"/>
      <c r="Y10" s="118"/>
      <c r="Z10" s="118"/>
      <c r="AA10" s="10"/>
      <c r="AB10" s="10"/>
      <c r="AC10" s="10"/>
      <c r="AD10" s="10"/>
      <c r="AE10" s="10"/>
      <c r="AF10" s="10"/>
      <c r="AG10" s="10"/>
      <c r="AH10" s="10"/>
    </row>
    <row r="11" spans="1:34" ht="8.4" customHeight="1" thickBot="1" x14ac:dyDescent="0.35">
      <c r="A11" s="18"/>
      <c r="B11" s="44"/>
      <c r="C11" s="46"/>
      <c r="D11" s="46"/>
      <c r="E11" s="46"/>
      <c r="F11" s="46"/>
      <c r="G11" s="46"/>
      <c r="H11" s="46"/>
      <c r="I11" s="45"/>
      <c r="J11" s="10"/>
      <c r="K11" s="118"/>
      <c r="L11" s="118"/>
      <c r="M11" s="118"/>
      <c r="N11" s="118"/>
      <c r="O11" s="118"/>
      <c r="P11" s="118"/>
      <c r="Q11" s="118"/>
      <c r="R11" s="118"/>
      <c r="S11" s="118"/>
      <c r="T11" s="118"/>
      <c r="U11" s="118"/>
      <c r="V11" s="118"/>
      <c r="W11" s="118"/>
      <c r="X11" s="118"/>
      <c r="Y11" s="118"/>
      <c r="Z11" s="118"/>
      <c r="AA11" s="10"/>
      <c r="AB11" s="10"/>
      <c r="AC11" s="10"/>
      <c r="AD11" s="10"/>
      <c r="AE11" s="10"/>
      <c r="AF11" s="10"/>
      <c r="AG11" s="10"/>
      <c r="AH11" s="10"/>
    </row>
    <row r="12" spans="1:34" ht="10.95" customHeight="1" thickTop="1" x14ac:dyDescent="0.3">
      <c r="A12" s="18"/>
      <c r="B12" s="44"/>
      <c r="C12" s="177" t="s">
        <v>641</v>
      </c>
      <c r="D12" s="178"/>
      <c r="E12" s="178"/>
      <c r="F12" s="178"/>
      <c r="G12" s="178"/>
      <c r="H12" s="179"/>
      <c r="I12" s="45"/>
      <c r="J12" s="10"/>
      <c r="K12" s="118"/>
      <c r="L12" s="118"/>
      <c r="M12" s="118"/>
      <c r="N12" s="118"/>
      <c r="O12" s="118"/>
      <c r="P12" s="118"/>
      <c r="Q12" s="118"/>
      <c r="R12" s="118"/>
      <c r="S12" s="118"/>
      <c r="T12" s="118"/>
      <c r="U12" s="118"/>
      <c r="V12" s="118"/>
      <c r="W12" s="118"/>
      <c r="X12" s="118"/>
      <c r="Y12" s="118"/>
      <c r="Z12" s="118"/>
      <c r="AA12" s="10"/>
      <c r="AB12" s="10"/>
      <c r="AC12" s="10"/>
      <c r="AD12" s="10"/>
      <c r="AE12" s="10"/>
      <c r="AF12" s="10"/>
      <c r="AG12" s="10"/>
      <c r="AH12" s="10"/>
    </row>
    <row r="13" spans="1:34" ht="10.95" customHeight="1" x14ac:dyDescent="0.3">
      <c r="A13" s="18"/>
      <c r="B13" s="44"/>
      <c r="C13" s="180"/>
      <c r="D13" s="181"/>
      <c r="E13" s="181"/>
      <c r="F13" s="181"/>
      <c r="G13" s="181"/>
      <c r="H13" s="182"/>
      <c r="I13" s="45"/>
      <c r="J13" s="10"/>
      <c r="K13" s="118"/>
      <c r="L13" s="118"/>
      <c r="M13" s="118"/>
      <c r="N13" s="118"/>
      <c r="O13" s="118"/>
      <c r="P13" s="118"/>
      <c r="Q13" s="118"/>
      <c r="R13" s="118"/>
      <c r="S13" s="118"/>
      <c r="T13" s="118"/>
      <c r="U13" s="118"/>
      <c r="V13" s="118"/>
      <c r="W13" s="118"/>
      <c r="X13" s="118"/>
      <c r="Y13" s="118"/>
      <c r="Z13" s="118"/>
      <c r="AA13" s="10"/>
      <c r="AB13" s="10"/>
      <c r="AC13" s="10"/>
      <c r="AD13" s="10"/>
      <c r="AE13" s="10"/>
      <c r="AF13" s="10"/>
      <c r="AG13" s="10"/>
      <c r="AH13" s="10"/>
    </row>
    <row r="14" spans="1:34" ht="10.95" customHeight="1" x14ac:dyDescent="0.3">
      <c r="A14" s="18"/>
      <c r="B14" s="44"/>
      <c r="C14" s="180"/>
      <c r="D14" s="181"/>
      <c r="E14" s="181"/>
      <c r="F14" s="181"/>
      <c r="G14" s="181"/>
      <c r="H14" s="182"/>
      <c r="I14" s="45"/>
      <c r="J14" s="10"/>
      <c r="K14" s="118"/>
      <c r="L14" s="118"/>
      <c r="M14" s="118"/>
      <c r="N14" s="118"/>
      <c r="O14" s="118"/>
      <c r="P14" s="118"/>
      <c r="Q14" s="118"/>
      <c r="R14" s="118"/>
      <c r="S14" s="118"/>
      <c r="T14" s="118"/>
      <c r="U14" s="118"/>
      <c r="V14" s="118"/>
      <c r="W14" s="118"/>
      <c r="X14" s="118"/>
      <c r="Y14" s="118"/>
      <c r="Z14" s="118"/>
      <c r="AA14" s="10"/>
      <c r="AB14" s="10"/>
      <c r="AC14" s="10"/>
      <c r="AD14" s="10"/>
      <c r="AE14" s="10"/>
      <c r="AF14" s="10"/>
      <c r="AG14" s="10"/>
      <c r="AH14" s="10"/>
    </row>
    <row r="15" spans="1:34" ht="10.95" customHeight="1" x14ac:dyDescent="0.3">
      <c r="A15" s="18"/>
      <c r="B15" s="44"/>
      <c r="C15" s="180"/>
      <c r="D15" s="181"/>
      <c r="E15" s="181"/>
      <c r="F15" s="181"/>
      <c r="G15" s="181"/>
      <c r="H15" s="182"/>
      <c r="I15" s="45"/>
      <c r="J15" s="10"/>
      <c r="K15" s="118"/>
      <c r="L15" s="118"/>
      <c r="M15" s="118"/>
      <c r="N15" s="118"/>
      <c r="O15" s="118"/>
      <c r="P15" s="118"/>
      <c r="Q15" s="118"/>
      <c r="R15" s="118"/>
      <c r="S15" s="118"/>
      <c r="T15" s="118"/>
      <c r="U15" s="118"/>
      <c r="V15" s="118"/>
      <c r="W15" s="118"/>
      <c r="X15" s="118"/>
      <c r="Y15" s="118"/>
      <c r="Z15" s="118"/>
      <c r="AA15" s="10"/>
      <c r="AB15" s="10"/>
      <c r="AC15" s="10"/>
      <c r="AD15" s="10"/>
      <c r="AE15" s="10"/>
      <c r="AF15" s="10"/>
      <c r="AG15" s="10"/>
      <c r="AH15" s="10"/>
    </row>
    <row r="16" spans="1:34" ht="10.95" customHeight="1" x14ac:dyDescent="0.3">
      <c r="A16" s="18"/>
      <c r="B16" s="44"/>
      <c r="C16" s="180"/>
      <c r="D16" s="181"/>
      <c r="E16" s="181"/>
      <c r="F16" s="181"/>
      <c r="G16" s="181"/>
      <c r="H16" s="182"/>
      <c r="I16" s="45"/>
      <c r="J16" s="10"/>
      <c r="K16" s="118"/>
      <c r="L16" s="118"/>
      <c r="M16" s="118"/>
      <c r="N16" s="118"/>
      <c r="O16" s="118"/>
      <c r="P16" s="118"/>
      <c r="Q16" s="118"/>
      <c r="R16" s="118"/>
      <c r="S16" s="118"/>
      <c r="T16" s="118"/>
      <c r="U16" s="118"/>
      <c r="V16" s="118"/>
      <c r="W16" s="118"/>
      <c r="X16" s="118"/>
      <c r="Y16" s="118"/>
      <c r="Z16" s="118"/>
      <c r="AA16" s="10"/>
      <c r="AB16" s="10"/>
      <c r="AC16" s="10"/>
      <c r="AD16" s="10"/>
      <c r="AE16" s="10"/>
      <c r="AF16" s="10"/>
      <c r="AG16" s="10"/>
      <c r="AH16" s="10"/>
    </row>
    <row r="17" spans="1:34 15861:15863" ht="10.95" customHeight="1" x14ac:dyDescent="0.3">
      <c r="A17" s="18"/>
      <c r="B17" s="44"/>
      <c r="C17" s="180"/>
      <c r="D17" s="181"/>
      <c r="E17" s="181"/>
      <c r="F17" s="181"/>
      <c r="G17" s="181"/>
      <c r="H17" s="182"/>
      <c r="I17" s="45"/>
      <c r="J17" s="10"/>
      <c r="K17" s="118"/>
      <c r="L17" s="118"/>
      <c r="M17" s="118"/>
      <c r="N17" s="118"/>
      <c r="O17" s="118"/>
      <c r="P17" s="118"/>
      <c r="Q17" s="118"/>
      <c r="R17" s="118"/>
      <c r="S17" s="118"/>
      <c r="T17" s="118"/>
      <c r="U17" s="118"/>
      <c r="V17" s="118"/>
      <c r="W17" s="118"/>
      <c r="X17" s="118"/>
      <c r="Y17" s="118"/>
      <c r="Z17" s="118"/>
      <c r="AA17" s="10"/>
      <c r="AB17" s="10"/>
      <c r="AC17" s="10"/>
      <c r="AD17" s="10"/>
      <c r="AE17" s="10"/>
      <c r="AF17" s="10"/>
      <c r="AG17" s="10"/>
      <c r="AH17" s="10"/>
    </row>
    <row r="18" spans="1:34 15861:15863" ht="10.95" customHeight="1" x14ac:dyDescent="0.3">
      <c r="A18" s="18"/>
      <c r="B18" s="44"/>
      <c r="C18" s="180"/>
      <c r="D18" s="181"/>
      <c r="E18" s="181"/>
      <c r="F18" s="181"/>
      <c r="G18" s="181"/>
      <c r="H18" s="182"/>
      <c r="I18" s="45"/>
      <c r="J18" s="10"/>
      <c r="K18" s="118"/>
      <c r="L18" s="118"/>
      <c r="M18" s="118"/>
      <c r="N18" s="118"/>
      <c r="O18" s="118"/>
      <c r="P18" s="118"/>
      <c r="Q18" s="118"/>
      <c r="R18" s="118"/>
      <c r="S18" s="118"/>
      <c r="T18" s="118"/>
      <c r="U18" s="118"/>
      <c r="V18" s="118"/>
      <c r="W18" s="118"/>
      <c r="X18" s="118"/>
      <c r="Y18" s="118"/>
      <c r="Z18" s="118"/>
      <c r="AA18" s="10"/>
      <c r="AB18" s="10"/>
      <c r="AC18" s="10"/>
      <c r="AD18" s="10"/>
      <c r="AE18" s="10"/>
      <c r="AF18" s="10"/>
      <c r="AG18" s="10"/>
      <c r="AH18" s="10"/>
    </row>
    <row r="19" spans="1:34 15861:15863" ht="10.95" customHeight="1" thickBot="1" x14ac:dyDescent="0.35">
      <c r="A19" s="18"/>
      <c r="B19" s="44"/>
      <c r="C19" s="183"/>
      <c r="D19" s="184"/>
      <c r="E19" s="184"/>
      <c r="F19" s="184"/>
      <c r="G19" s="184"/>
      <c r="H19" s="185"/>
      <c r="I19" s="45"/>
      <c r="J19" s="10"/>
      <c r="K19" s="118"/>
      <c r="L19" s="118"/>
      <c r="M19" s="118"/>
      <c r="N19" s="118"/>
      <c r="O19" s="118"/>
      <c r="P19" s="118"/>
      <c r="Q19" s="118"/>
      <c r="R19" s="118"/>
      <c r="S19" s="118"/>
      <c r="T19" s="118"/>
      <c r="U19" s="118"/>
      <c r="V19" s="118"/>
      <c r="W19" s="118"/>
      <c r="X19" s="118"/>
      <c r="Y19" s="118"/>
      <c r="Z19" s="118"/>
      <c r="AA19" s="10"/>
      <c r="AB19" s="10"/>
      <c r="AC19" s="10"/>
      <c r="AD19" s="10"/>
      <c r="AE19" s="10"/>
      <c r="AF19" s="10"/>
      <c r="AG19" s="10"/>
      <c r="AH19" s="10"/>
    </row>
    <row r="20" spans="1:34 15861:15863" ht="9.6" customHeight="1" thickTop="1" x14ac:dyDescent="0.3">
      <c r="A20" s="18"/>
      <c r="B20" s="44"/>
      <c r="C20" s="47"/>
      <c r="D20" s="47"/>
      <c r="E20" s="47"/>
      <c r="F20" s="47"/>
      <c r="G20" s="47"/>
      <c r="H20" s="47"/>
      <c r="I20" s="45"/>
      <c r="J20" s="10"/>
      <c r="K20" s="118"/>
      <c r="L20" s="118"/>
      <c r="M20" s="118"/>
      <c r="N20" s="118"/>
      <c r="O20" s="118"/>
      <c r="P20" s="118"/>
      <c r="Q20" s="118"/>
      <c r="R20" s="118"/>
      <c r="S20" s="118"/>
      <c r="T20" s="118"/>
      <c r="U20" s="118"/>
      <c r="V20" s="118"/>
      <c r="W20" s="118"/>
      <c r="X20" s="118"/>
      <c r="Y20" s="118"/>
      <c r="Z20" s="118"/>
      <c r="AA20" s="10"/>
      <c r="AB20" s="10"/>
      <c r="AC20" s="10"/>
      <c r="AD20" s="10"/>
      <c r="AE20" s="10"/>
      <c r="AF20" s="10"/>
      <c r="AG20" s="10"/>
      <c r="AH20" s="10"/>
    </row>
    <row r="21" spans="1:34 15861:15863" ht="20.399999999999999" customHeight="1" x14ac:dyDescent="0.3">
      <c r="A21" s="18"/>
      <c r="B21" s="44"/>
      <c r="C21" s="48"/>
      <c r="D21" s="186"/>
      <c r="E21" s="186"/>
      <c r="F21" s="49"/>
      <c r="G21" s="187" t="str">
        <f>"ES:Documento explicativo"</f>
        <v>ES:Documento explicativo</v>
      </c>
      <c r="H21" s="187"/>
      <c r="I21" s="45"/>
      <c r="J21" s="10"/>
      <c r="K21" s="118"/>
      <c r="L21" s="118"/>
      <c r="M21" s="118"/>
      <c r="N21" s="118"/>
      <c r="O21" s="118"/>
      <c r="P21" s="118"/>
      <c r="Q21" s="118"/>
      <c r="R21" s="118"/>
      <c r="S21" s="118"/>
      <c r="T21" s="118"/>
      <c r="U21" s="118"/>
      <c r="V21" s="118"/>
      <c r="W21" s="118"/>
      <c r="X21" s="118"/>
      <c r="Y21" s="118"/>
      <c r="Z21" s="118"/>
      <c r="AA21" s="10"/>
      <c r="AB21" s="10"/>
      <c r="AC21" s="10"/>
      <c r="AD21" s="10"/>
      <c r="AE21" s="10"/>
      <c r="AF21" s="10"/>
      <c r="AG21" s="10"/>
      <c r="AH21" s="10"/>
    </row>
    <row r="22" spans="1:34 15861:15863" ht="7.95" customHeight="1" x14ac:dyDescent="0.3">
      <c r="A22" s="18"/>
      <c r="B22" s="44"/>
      <c r="C22" s="50"/>
      <c r="D22" s="50"/>
      <c r="E22" s="50"/>
      <c r="F22" s="50"/>
      <c r="G22" s="50"/>
      <c r="H22" s="50"/>
      <c r="I22" s="45"/>
      <c r="J22" s="10"/>
      <c r="K22" s="118"/>
      <c r="L22" s="118"/>
      <c r="M22" s="118"/>
      <c r="N22" s="118"/>
      <c r="O22" s="118"/>
      <c r="P22" s="118"/>
      <c r="Q22" s="118"/>
      <c r="R22" s="118"/>
      <c r="S22" s="118"/>
      <c r="T22" s="118"/>
      <c r="U22" s="118"/>
      <c r="V22" s="118"/>
      <c r="W22" s="118"/>
      <c r="X22" s="118"/>
      <c r="Y22" s="118"/>
      <c r="Z22" s="118"/>
      <c r="AA22" s="10"/>
      <c r="AB22" s="10"/>
      <c r="AC22" s="10"/>
      <c r="AD22" s="10"/>
      <c r="AE22" s="10"/>
      <c r="AF22" s="10"/>
      <c r="AG22" s="10"/>
      <c r="AH22" s="10"/>
    </row>
    <row r="23" spans="1:34 15861:15863" ht="30" x14ac:dyDescent="0.3">
      <c r="A23" s="18"/>
      <c r="B23" s="44"/>
      <c r="C23" s="174" t="s">
        <v>497</v>
      </c>
      <c r="D23" s="174"/>
      <c r="E23" s="174"/>
      <c r="F23" s="174"/>
      <c r="G23" s="174"/>
      <c r="H23" s="174"/>
      <c r="I23" s="45"/>
      <c r="J23" s="10"/>
      <c r="K23" s="118"/>
      <c r="L23" s="118"/>
      <c r="M23" s="118"/>
      <c r="N23" s="118"/>
      <c r="O23" s="118"/>
      <c r="P23" s="118"/>
      <c r="Q23" s="118"/>
      <c r="R23" s="118"/>
      <c r="S23" s="118"/>
      <c r="T23" s="118"/>
      <c r="U23" s="118"/>
      <c r="V23" s="118"/>
      <c r="W23" s="118"/>
      <c r="X23" s="118"/>
      <c r="Y23" s="118"/>
      <c r="Z23" s="118"/>
      <c r="AA23" s="10"/>
      <c r="AB23" s="10"/>
      <c r="AC23" s="10"/>
      <c r="AD23" s="10"/>
      <c r="AE23" s="10"/>
      <c r="AF23" s="10"/>
      <c r="AG23" s="10"/>
      <c r="AH23" s="10"/>
    </row>
    <row r="24" spans="1:34 15861:15863" ht="21.6" thickBot="1" x14ac:dyDescent="0.35">
      <c r="A24" s="18"/>
      <c r="B24" s="44"/>
      <c r="C24" s="194" t="str">
        <f>"BANANO "&amp;IF(ISBLANK(G6),"(indique tipo de banano en celda G6)",UPPER(G6))</f>
        <v>BANANO (indique tipo de banano en celda G6)</v>
      </c>
      <c r="D24" s="194"/>
      <c r="E24" s="194"/>
      <c r="F24" s="194"/>
      <c r="G24" s="194"/>
      <c r="H24" s="194"/>
      <c r="I24" s="45"/>
      <c r="J24" s="10"/>
      <c r="K24" s="118"/>
      <c r="L24" s="118"/>
      <c r="M24" s="118"/>
      <c r="N24" s="118"/>
      <c r="O24" s="118"/>
      <c r="P24" s="118"/>
      <c r="Q24" s="118"/>
      <c r="R24" s="118"/>
      <c r="S24" s="118"/>
      <c r="T24" s="118"/>
      <c r="U24" s="118"/>
      <c r="V24" s="118"/>
      <c r="W24" s="118"/>
      <c r="X24" s="118"/>
      <c r="Y24" s="118"/>
      <c r="Z24" s="118"/>
      <c r="AA24" s="10"/>
      <c r="AB24" s="10"/>
      <c r="AC24" s="10"/>
      <c r="AD24" s="10"/>
      <c r="AE24" s="10"/>
      <c r="AF24" s="10"/>
      <c r="AG24" s="10"/>
      <c r="AH24" s="10"/>
    </row>
    <row r="25" spans="1:34 15861:15863" ht="33" customHeight="1" thickBot="1" x14ac:dyDescent="0.35">
      <c r="A25" s="18"/>
      <c r="B25" s="44"/>
      <c r="C25" s="195" t="s">
        <v>510</v>
      </c>
      <c r="D25" s="196"/>
      <c r="E25" s="196"/>
      <c r="F25" s="196"/>
      <c r="G25" s="196"/>
      <c r="H25" s="197"/>
      <c r="I25" s="45"/>
      <c r="J25" s="10"/>
      <c r="K25" s="118"/>
      <c r="L25" s="118"/>
      <c r="M25" s="118"/>
      <c r="N25" s="118"/>
      <c r="O25" s="118"/>
      <c r="P25" s="118"/>
      <c r="Q25" s="118"/>
      <c r="R25" s="118"/>
      <c r="S25" s="118"/>
      <c r="T25" s="118"/>
      <c r="U25" s="118"/>
      <c r="V25" s="118"/>
      <c r="W25" s="118"/>
      <c r="X25" s="118"/>
      <c r="Y25" s="118"/>
      <c r="Z25" s="118"/>
      <c r="AA25" s="10"/>
      <c r="AB25" s="10"/>
      <c r="AC25" s="10"/>
      <c r="AD25" s="10"/>
      <c r="AE25" s="10"/>
      <c r="AF25" s="10"/>
      <c r="AG25" s="10"/>
      <c r="AH25" s="10"/>
    </row>
    <row r="26" spans="1:34 15861:15863" ht="8.4" customHeight="1" x14ac:dyDescent="0.3">
      <c r="A26" s="18"/>
      <c r="B26" s="44"/>
      <c r="C26" s="51"/>
      <c r="D26" s="52"/>
      <c r="E26" s="52"/>
      <c r="F26" s="52"/>
      <c r="G26" s="52"/>
      <c r="H26" s="50"/>
      <c r="I26" s="45"/>
      <c r="J26" s="10"/>
      <c r="K26" s="118"/>
      <c r="L26" s="118"/>
      <c r="M26" s="118"/>
      <c r="N26" s="118"/>
      <c r="O26" s="118"/>
      <c r="P26" s="118"/>
      <c r="Q26" s="118"/>
      <c r="R26" s="118"/>
      <c r="S26" s="118"/>
      <c r="T26" s="118"/>
      <c r="U26" s="118"/>
      <c r="V26" s="118"/>
      <c r="W26" s="118"/>
      <c r="X26" s="118"/>
      <c r="Y26" s="118"/>
      <c r="Z26" s="118"/>
      <c r="AA26" s="10"/>
      <c r="AB26" s="10"/>
      <c r="AC26" s="10"/>
      <c r="AD26" s="10"/>
      <c r="AE26" s="10"/>
      <c r="AF26" s="10"/>
      <c r="AG26" s="10"/>
      <c r="AH26" s="10"/>
      <c r="WLA26" s="13"/>
      <c r="WLB26" s="13"/>
      <c r="WLC26" s="13"/>
    </row>
    <row r="27" spans="1:34 15861:15863" ht="15.6" customHeight="1" x14ac:dyDescent="0.3">
      <c r="A27" s="18"/>
      <c r="B27" s="44"/>
      <c r="C27" s="53"/>
      <c r="D27" s="54"/>
      <c r="E27" s="52"/>
      <c r="F27" s="52"/>
      <c r="G27" s="52"/>
      <c r="H27" s="50"/>
      <c r="I27" s="45"/>
      <c r="J27" s="10"/>
      <c r="K27" s="118"/>
      <c r="L27" s="118"/>
      <c r="M27" s="118"/>
      <c r="N27" s="118"/>
      <c r="O27" s="118"/>
      <c r="P27" s="118"/>
      <c r="Q27" s="118"/>
      <c r="R27" s="118"/>
      <c r="S27" s="118"/>
      <c r="T27" s="118"/>
      <c r="U27" s="118"/>
      <c r="V27" s="118"/>
      <c r="W27" s="118"/>
      <c r="X27" s="118"/>
      <c r="Y27" s="118"/>
      <c r="Z27" s="118"/>
      <c r="AA27" s="10"/>
      <c r="AB27" s="10"/>
      <c r="AC27" s="10"/>
      <c r="AD27" s="10"/>
      <c r="AE27" s="10"/>
      <c r="AF27" s="10"/>
      <c r="AG27" s="10"/>
      <c r="AH27" s="10"/>
      <c r="WLA27" s="13"/>
      <c r="WLB27" s="13"/>
      <c r="WLC27" s="13"/>
    </row>
    <row r="28" spans="1:34 15861:15863" ht="15.6" customHeight="1" x14ac:dyDescent="0.3">
      <c r="A28" s="18"/>
      <c r="B28" s="44"/>
      <c r="C28" s="55" t="str">
        <f>"IDENTIFICACION DE LA PLANTACIÓN DE BANANO "&amp;IF(ISBLANK(G6),"(indique tipo de banano en celda G6)",UPPER(G6))&amp;" CON CERTIFICACIÓN FAIRTRADE"</f>
        <v>IDENTIFICACION DE LA PLANTACIÓN DE BANANO (indique tipo de banano en celda G6) CON CERTIFICACIÓN FAIRTRADE</v>
      </c>
      <c r="D28" s="56"/>
      <c r="E28" s="52"/>
      <c r="F28" s="52"/>
      <c r="G28" s="52"/>
      <c r="H28" s="50"/>
      <c r="I28" s="45"/>
      <c r="J28" s="10"/>
      <c r="K28" s="118"/>
      <c r="L28" s="118"/>
      <c r="M28" s="118"/>
      <c r="N28" s="118"/>
      <c r="O28" s="118"/>
      <c r="P28" s="118"/>
      <c r="Q28" s="118"/>
      <c r="R28" s="118"/>
      <c r="S28" s="118"/>
      <c r="T28" s="118"/>
      <c r="U28" s="118"/>
      <c r="V28" s="118"/>
      <c r="W28" s="118"/>
      <c r="X28" s="118"/>
      <c r="Y28" s="118"/>
      <c r="Z28" s="118"/>
      <c r="AA28" s="10"/>
      <c r="AB28" s="10"/>
      <c r="AC28" s="10"/>
      <c r="AD28" s="10"/>
      <c r="AE28" s="10"/>
      <c r="AF28" s="10"/>
      <c r="AG28" s="10"/>
      <c r="AH28" s="10"/>
      <c r="WLA28" s="13"/>
      <c r="WLB28" s="13"/>
      <c r="WLC28" s="13"/>
    </row>
    <row r="29" spans="1:34 15861:15863" ht="15.6" customHeight="1" x14ac:dyDescent="0.3">
      <c r="A29" s="18"/>
      <c r="B29" s="44"/>
      <c r="C29" s="57" t="s">
        <v>261</v>
      </c>
      <c r="D29" s="17"/>
      <c r="E29" s="52"/>
      <c r="F29" s="52"/>
      <c r="G29" s="52"/>
      <c r="H29" s="50"/>
      <c r="I29" s="45"/>
      <c r="J29" s="10"/>
      <c r="K29" s="118"/>
      <c r="L29" s="118"/>
      <c r="M29" s="118"/>
      <c r="N29" s="118"/>
      <c r="O29" s="118"/>
      <c r="P29" s="118"/>
      <c r="Q29" s="118"/>
      <c r="R29" s="118"/>
      <c r="S29" s="118"/>
      <c r="T29" s="118"/>
      <c r="U29" s="118"/>
      <c r="V29" s="118"/>
      <c r="W29" s="118"/>
      <c r="X29" s="118"/>
      <c r="Y29" s="118"/>
      <c r="Z29" s="118"/>
      <c r="AA29" s="10"/>
      <c r="AB29" s="10"/>
      <c r="AC29" s="10"/>
      <c r="AD29" s="10"/>
      <c r="AE29" s="10"/>
      <c r="AF29" s="10"/>
      <c r="AG29" s="10"/>
      <c r="AH29" s="10"/>
      <c r="WLA29" s="13"/>
      <c r="WLB29" s="13"/>
      <c r="WLC29" s="13"/>
    </row>
    <row r="30" spans="1:34 15861:15863" ht="15.6" customHeight="1" x14ac:dyDescent="0.3">
      <c r="A30" s="18"/>
      <c r="B30" s="44"/>
      <c r="C30" s="58"/>
      <c r="D30" s="58"/>
      <c r="E30" s="58"/>
      <c r="F30" s="58"/>
      <c r="G30" s="58"/>
      <c r="H30" s="58"/>
      <c r="I30" s="45"/>
      <c r="J30" s="10"/>
      <c r="K30" s="118"/>
      <c r="L30" s="118"/>
      <c r="M30" s="118"/>
      <c r="N30" s="118"/>
      <c r="O30" s="118"/>
      <c r="P30" s="118"/>
      <c r="Q30" s="118"/>
      <c r="R30" s="118"/>
      <c r="S30" s="118"/>
      <c r="T30" s="118"/>
      <c r="U30" s="118"/>
      <c r="V30" s="118"/>
      <c r="W30" s="118"/>
      <c r="X30" s="118"/>
      <c r="Y30" s="118"/>
      <c r="Z30" s="118"/>
      <c r="AA30" s="10"/>
      <c r="AB30" s="10"/>
      <c r="AC30" s="10"/>
      <c r="AD30" s="10"/>
      <c r="AE30" s="10"/>
      <c r="AF30" s="10"/>
      <c r="AG30" s="10"/>
      <c r="AH30" s="10"/>
      <c r="WLA30" s="13"/>
      <c r="WLB30" s="13"/>
      <c r="WLC30" s="13"/>
    </row>
    <row r="31" spans="1:34 15861:15863" ht="4.95" customHeight="1" x14ac:dyDescent="0.3">
      <c r="A31" s="18"/>
      <c r="B31" s="44"/>
      <c r="C31" s="52"/>
      <c r="D31" s="52"/>
      <c r="E31" s="52"/>
      <c r="F31" s="52"/>
      <c r="G31" s="52"/>
      <c r="H31" s="50"/>
      <c r="I31" s="45"/>
      <c r="J31" s="10"/>
      <c r="K31" s="118"/>
      <c r="L31" s="118"/>
      <c r="M31" s="118"/>
      <c r="N31" s="118"/>
      <c r="O31" s="118"/>
      <c r="P31" s="118"/>
      <c r="Q31" s="118"/>
      <c r="R31" s="118"/>
      <c r="S31" s="118"/>
      <c r="T31" s="118"/>
      <c r="U31" s="118"/>
      <c r="V31" s="118"/>
      <c r="W31" s="118"/>
      <c r="X31" s="118"/>
      <c r="Y31" s="118"/>
      <c r="Z31" s="118"/>
      <c r="AA31" s="10"/>
      <c r="AB31" s="10"/>
      <c r="AC31" s="10"/>
      <c r="AD31" s="10"/>
      <c r="AE31" s="10"/>
      <c r="AF31" s="10"/>
      <c r="AG31" s="10"/>
      <c r="AH31" s="10"/>
      <c r="WLA31" s="13"/>
      <c r="WLB31" s="13"/>
      <c r="WLC31" s="13"/>
    </row>
    <row r="32" spans="1:34 15861:15863" ht="15.6" customHeight="1" x14ac:dyDescent="0.3">
      <c r="A32" s="18"/>
      <c r="B32" s="44"/>
      <c r="C32" s="142" t="str">
        <f>"DATOS DE PRODUCCIÓN DE BANANO "&amp;IF(ISBLANK(G6),"(indique tipo de banano en celda G6)",UPPER(G6))</f>
        <v>DATOS DE PRODUCCIÓN DE BANANO (indique tipo de banano en celda G6)</v>
      </c>
      <c r="D32" s="59"/>
      <c r="E32" s="52"/>
      <c r="F32" s="60"/>
      <c r="G32" s="60"/>
      <c r="H32" s="50"/>
      <c r="I32" s="45"/>
      <c r="J32" s="10"/>
      <c r="K32" s="118"/>
      <c r="L32" s="118"/>
      <c r="M32" s="118"/>
      <c r="N32" s="118"/>
      <c r="O32" s="118"/>
      <c r="P32" s="118"/>
      <c r="Q32" s="118"/>
      <c r="R32" s="118"/>
      <c r="S32" s="118"/>
      <c r="T32" s="118"/>
      <c r="U32" s="118"/>
      <c r="V32" s="118"/>
      <c r="W32" s="118"/>
      <c r="X32" s="118"/>
      <c r="Y32" s="118"/>
      <c r="Z32" s="118"/>
      <c r="AA32" s="10"/>
      <c r="AB32" s="10"/>
      <c r="AC32" s="10"/>
      <c r="AD32" s="10"/>
      <c r="AE32" s="10"/>
      <c r="AF32" s="10"/>
      <c r="AG32" s="10"/>
      <c r="AH32" s="10"/>
    </row>
    <row r="33" spans="1:34 15861:15863" ht="15.6" customHeight="1" x14ac:dyDescent="0.3">
      <c r="A33" s="18"/>
      <c r="B33" s="61"/>
      <c r="C33" s="71" t="str">
        <f>"Número de fincas "&amp;IF(G6="convencional", "convencionales", "orgánicas")&amp;", registradas con el número FLOid "&amp;D29&amp;":"</f>
        <v>Número de fincas orgánicas, registradas con el número FLOid :</v>
      </c>
      <c r="D33" s="5"/>
      <c r="E33" s="63"/>
      <c r="F33" s="63"/>
      <c r="G33" s="60"/>
      <c r="H33" s="64"/>
      <c r="I33" s="45"/>
      <c r="J33" s="10"/>
      <c r="K33" s="118"/>
      <c r="L33" s="118"/>
      <c r="M33" s="118"/>
      <c r="N33" s="118"/>
      <c r="O33" s="118"/>
      <c r="P33" s="118"/>
      <c r="Q33" s="118"/>
      <c r="R33" s="118"/>
      <c r="S33" s="118"/>
      <c r="T33" s="118"/>
      <c r="U33" s="118"/>
      <c r="V33" s="118"/>
      <c r="W33" s="118"/>
      <c r="X33" s="118"/>
      <c r="Y33" s="118"/>
      <c r="Z33" s="118"/>
      <c r="AA33" s="10"/>
      <c r="AB33" s="10"/>
      <c r="AC33" s="10"/>
      <c r="AD33" s="10"/>
      <c r="AE33" s="10"/>
      <c r="AF33" s="10"/>
      <c r="AG33" s="10"/>
      <c r="AH33" s="10"/>
    </row>
    <row r="34" spans="1:34 15861:15863" ht="15.6" customHeight="1" x14ac:dyDescent="0.3">
      <c r="A34" s="18"/>
      <c r="B34" s="61"/>
      <c r="C34" s="63"/>
      <c r="D34" s="63"/>
      <c r="E34" s="63"/>
      <c r="F34" s="63"/>
      <c r="G34" s="60"/>
      <c r="H34" s="64"/>
      <c r="I34" s="45"/>
      <c r="J34" s="10"/>
      <c r="K34" s="128"/>
      <c r="L34" s="128"/>
      <c r="M34" s="118"/>
      <c r="N34" s="128"/>
      <c r="O34" s="128"/>
      <c r="P34" s="118"/>
      <c r="Q34" s="128"/>
      <c r="R34" s="128"/>
      <c r="S34" s="118"/>
      <c r="T34" s="118"/>
      <c r="U34" s="118"/>
      <c r="V34" s="118"/>
      <c r="W34" s="118"/>
      <c r="X34" s="118"/>
      <c r="Y34" s="118"/>
      <c r="Z34" s="118"/>
      <c r="AA34" s="10"/>
      <c r="AB34" s="10"/>
      <c r="AC34" s="10"/>
      <c r="AD34" s="10"/>
      <c r="AE34" s="10"/>
      <c r="AF34" s="10"/>
      <c r="AG34" s="10"/>
      <c r="AH34" s="10"/>
    </row>
    <row r="35" spans="1:34 15861:15863" ht="15.6" customHeight="1" x14ac:dyDescent="0.3">
      <c r="A35" s="18"/>
      <c r="B35" s="61"/>
      <c r="C35" s="72" t="str">
        <f>"Área en producción "&amp;IF(ISBLANK(G6),"(indique tipo de banano en celda G6)","(banano "&amp;(G6)&amp;")")&amp;":"</f>
        <v>Área en producción (indique tipo de banano en celda G6):</v>
      </c>
      <c r="D35" s="5"/>
      <c r="E35" s="76" t="s">
        <v>31</v>
      </c>
      <c r="F35" s="65"/>
      <c r="G35" s="60"/>
      <c r="H35" s="64"/>
      <c r="I35" s="45"/>
      <c r="J35" s="10"/>
      <c r="K35" s="128"/>
      <c r="L35" s="128"/>
      <c r="M35" s="118"/>
      <c r="N35" s="128"/>
      <c r="O35" s="128"/>
      <c r="P35" s="118"/>
      <c r="Q35" s="128"/>
      <c r="R35" s="128"/>
      <c r="S35" s="118"/>
      <c r="T35" s="118"/>
      <c r="U35" s="118"/>
      <c r="V35" s="118"/>
      <c r="W35" s="118"/>
      <c r="X35" s="118"/>
      <c r="Y35" s="118"/>
      <c r="Z35" s="118"/>
      <c r="AA35" s="10"/>
      <c r="AB35" s="10"/>
      <c r="AC35" s="10"/>
      <c r="AD35" s="10"/>
      <c r="AE35" s="10"/>
      <c r="AF35" s="10"/>
      <c r="AG35" s="10"/>
      <c r="AH35" s="10"/>
    </row>
    <row r="36" spans="1:34 15861:15863" ht="15.6" customHeight="1" x14ac:dyDescent="0.3">
      <c r="A36" s="18"/>
      <c r="B36" s="44"/>
      <c r="C36" s="73" t="str">
        <f>"(Ingrese la suma de las áreas de todas las fincas "&amp;IF(G6="convencional", "convencionales", "orgánicas")&amp;", registradas con el número FLOid "&amp;D29&amp;")"</f>
        <v>(Ingrese la suma de las áreas de todas las fincas orgánicas, registradas con el número FLOid )</v>
      </c>
      <c r="D36" s="63"/>
      <c r="E36" s="63"/>
      <c r="F36" s="63"/>
      <c r="G36" s="60"/>
      <c r="H36" s="64"/>
      <c r="I36" s="45"/>
      <c r="J36" s="10"/>
      <c r="K36" s="128"/>
      <c r="L36" s="128"/>
      <c r="M36" s="118"/>
      <c r="N36" s="128"/>
      <c r="O36" s="128"/>
      <c r="P36" s="118"/>
      <c r="Q36" s="128"/>
      <c r="R36" s="128"/>
      <c r="S36" s="118"/>
      <c r="T36" s="118"/>
      <c r="U36" s="118"/>
      <c r="V36" s="118"/>
      <c r="W36" s="118"/>
      <c r="X36" s="118"/>
      <c r="Y36" s="118"/>
      <c r="Z36" s="118"/>
      <c r="AA36" s="10"/>
      <c r="AB36" s="10"/>
      <c r="AC36" s="10"/>
      <c r="AD36" s="10"/>
      <c r="AE36" s="10"/>
      <c r="AF36" s="10"/>
      <c r="AG36" s="10"/>
      <c r="AH36" s="10"/>
    </row>
    <row r="37" spans="1:34 15861:15863" ht="15.6" customHeight="1" x14ac:dyDescent="0.3">
      <c r="A37" s="18"/>
      <c r="B37" s="61"/>
      <c r="C37" s="72" t="str">
        <f>"Productividad "&amp;IF(ISBLANK(G6),"(indique tipo de banano en celda G6)","(banano "&amp;(G6)&amp;")")&amp;":"</f>
        <v>Productividad (indique tipo de banano en celda G6):</v>
      </c>
      <c r="D37" s="6"/>
      <c r="E37" s="77" t="s">
        <v>494</v>
      </c>
      <c r="F37" s="78"/>
      <c r="G37" s="64"/>
      <c r="H37" s="64"/>
      <c r="I37" s="45"/>
      <c r="J37" s="10"/>
      <c r="K37" s="128"/>
      <c r="L37" s="128"/>
      <c r="M37" s="118"/>
      <c r="N37" s="128"/>
      <c r="O37" s="128"/>
      <c r="P37" s="118"/>
      <c r="Q37" s="128"/>
      <c r="R37" s="128"/>
      <c r="S37" s="118"/>
      <c r="T37" s="118"/>
      <c r="U37" s="118"/>
      <c r="V37" s="118"/>
      <c r="W37" s="118"/>
      <c r="X37" s="118"/>
      <c r="Y37" s="118"/>
      <c r="Z37" s="118"/>
      <c r="AA37" s="10"/>
      <c r="AB37" s="10"/>
      <c r="AC37" s="10"/>
      <c r="AD37" s="10"/>
      <c r="AE37" s="10"/>
      <c r="AF37" s="10"/>
      <c r="AG37" s="10"/>
      <c r="AH37" s="10"/>
    </row>
    <row r="38" spans="1:34 15861:15863" ht="15.6" customHeight="1" x14ac:dyDescent="0.3">
      <c r="A38" s="18"/>
      <c r="B38" s="44"/>
      <c r="C38" s="73" t="str">
        <f>"(Ingrese la productividad representativa de todas sus fincas "&amp;IF(G6="convencional", "convencionales", "orgánicas")&amp;", registradas con el número FLOid "&amp;D29&amp;")"</f>
        <v>(Ingrese la productividad representativa de todas sus fincas orgánicas, registradas con el número FLOid )</v>
      </c>
      <c r="D38" s="63"/>
      <c r="E38" s="63"/>
      <c r="F38" s="63"/>
      <c r="G38" s="60"/>
      <c r="H38" s="64"/>
      <c r="I38" s="45"/>
      <c r="J38" s="10"/>
      <c r="K38" s="128"/>
      <c r="L38" s="128"/>
      <c r="M38" s="118"/>
      <c r="N38" s="128"/>
      <c r="O38" s="128"/>
      <c r="P38" s="118"/>
      <c r="Q38" s="128"/>
      <c r="R38" s="128"/>
      <c r="S38" s="118"/>
      <c r="T38" s="118"/>
      <c r="U38" s="118"/>
      <c r="V38" s="118"/>
      <c r="W38" s="118"/>
      <c r="X38" s="118"/>
      <c r="Y38" s="118"/>
      <c r="Z38" s="118"/>
      <c r="AA38" s="10"/>
      <c r="AB38" s="10"/>
      <c r="AC38" s="10"/>
      <c r="AD38" s="10"/>
      <c r="AE38" s="10"/>
      <c r="AF38" s="10"/>
      <c r="AG38" s="10"/>
      <c r="AH38" s="10"/>
    </row>
    <row r="39" spans="1:34 15861:15863" ht="15.6" customHeight="1" x14ac:dyDescent="0.3">
      <c r="A39" s="18"/>
      <c r="B39" s="44"/>
      <c r="C39" s="70"/>
      <c r="D39" s="70"/>
      <c r="E39" s="70"/>
      <c r="F39" s="63"/>
      <c r="G39" s="66"/>
      <c r="H39" s="50"/>
      <c r="I39" s="45"/>
      <c r="J39" s="10"/>
      <c r="K39" s="118"/>
      <c r="L39" s="118"/>
      <c r="M39" s="118"/>
      <c r="N39" s="118"/>
      <c r="O39" s="118"/>
      <c r="P39" s="129"/>
      <c r="Q39" s="128"/>
      <c r="R39" s="128"/>
      <c r="S39" s="118"/>
      <c r="T39" s="118"/>
      <c r="U39" s="118"/>
      <c r="V39" s="118"/>
      <c r="W39" s="118"/>
      <c r="X39" s="118"/>
      <c r="Y39" s="118"/>
      <c r="Z39" s="118"/>
      <c r="AA39" s="10"/>
      <c r="AB39" s="10"/>
      <c r="AC39" s="10"/>
      <c r="AD39" s="10"/>
      <c r="AE39" s="10"/>
      <c r="AF39" s="10"/>
      <c r="AG39" s="10"/>
      <c r="AH39" s="10"/>
      <c r="WLA39" s="13"/>
      <c r="WLB39" s="13"/>
      <c r="WLC39" s="13"/>
    </row>
    <row r="40" spans="1:34 15861:15863" ht="15.6" customHeight="1" x14ac:dyDescent="0.3">
      <c r="A40" s="18"/>
      <c r="B40" s="44"/>
      <c r="C40" s="142" t="str">
        <f>"NÚMERO DE TRABAJADORES DE BANANO "&amp;IF(ISBLANK(G6),"(indique tipo de banano en celda G6)",UPPER(G6))</f>
        <v>NÚMERO DE TRABAJADORES DE BANANO (indique tipo de banano en celda G6)</v>
      </c>
      <c r="D40" s="67"/>
      <c r="E40" s="67"/>
      <c r="F40" s="67"/>
      <c r="G40" s="67"/>
      <c r="H40" s="64"/>
      <c r="I40" s="45"/>
      <c r="J40" s="10"/>
      <c r="K40" s="118"/>
      <c r="L40" s="118"/>
      <c r="M40" s="118"/>
      <c r="N40" s="118"/>
      <c r="O40" s="118"/>
      <c r="P40" s="129"/>
      <c r="Q40" s="128"/>
      <c r="R40" s="128"/>
      <c r="S40" s="118"/>
      <c r="T40" s="118"/>
      <c r="U40" s="118"/>
      <c r="V40" s="118"/>
      <c r="W40" s="118"/>
      <c r="X40" s="118"/>
      <c r="Y40" s="118"/>
      <c r="Z40" s="118"/>
      <c r="AA40" s="10"/>
      <c r="AB40" s="10"/>
      <c r="AC40" s="10"/>
      <c r="AD40" s="10"/>
      <c r="AE40" s="10"/>
      <c r="AF40" s="10"/>
      <c r="AG40" s="10"/>
      <c r="AH40" s="10"/>
    </row>
    <row r="41" spans="1:34 15861:15863" ht="57.6" x14ac:dyDescent="0.3">
      <c r="A41" s="20"/>
      <c r="B41" s="62"/>
      <c r="C41" s="120" t="s">
        <v>514</v>
      </c>
      <c r="D41" s="68"/>
      <c r="E41" s="68"/>
      <c r="F41" s="68"/>
      <c r="G41" s="68"/>
      <c r="H41" s="68"/>
      <c r="I41" s="69"/>
      <c r="J41" s="10"/>
      <c r="K41" s="118"/>
      <c r="L41" s="118"/>
      <c r="M41" s="118"/>
      <c r="N41" s="118"/>
      <c r="O41" s="118"/>
      <c r="P41" s="129"/>
      <c r="Q41" s="128"/>
      <c r="R41" s="128"/>
      <c r="S41" s="118"/>
      <c r="T41" s="118"/>
      <c r="U41" s="118"/>
      <c r="V41" s="118"/>
      <c r="W41" s="118"/>
      <c r="X41" s="118"/>
      <c r="Y41" s="118"/>
      <c r="Z41" s="118"/>
      <c r="AA41" s="10"/>
      <c r="AB41" s="10"/>
      <c r="AC41" s="10"/>
      <c r="AD41" s="10"/>
      <c r="AE41" s="10"/>
      <c r="AF41" s="10"/>
      <c r="AG41" s="10"/>
      <c r="AH41" s="10"/>
    </row>
    <row r="42" spans="1:34 15861:15863" ht="15.6" customHeight="1" x14ac:dyDescent="0.3">
      <c r="A42" s="20"/>
      <c r="B42" s="62"/>
      <c r="C42" s="68"/>
      <c r="D42" s="68"/>
      <c r="E42" s="68"/>
      <c r="F42" s="68"/>
      <c r="G42" s="68"/>
      <c r="H42" s="68"/>
      <c r="I42" s="69"/>
      <c r="J42" s="10"/>
      <c r="K42" s="118"/>
      <c r="L42" s="118"/>
      <c r="M42" s="118"/>
      <c r="N42" s="118"/>
      <c r="O42" s="118"/>
      <c r="P42" s="118"/>
      <c r="Q42" s="128"/>
      <c r="R42" s="128"/>
      <c r="S42" s="118"/>
      <c r="T42" s="118"/>
      <c r="U42" s="118"/>
      <c r="V42" s="118"/>
      <c r="W42" s="118"/>
      <c r="X42" s="118"/>
      <c r="Y42" s="118"/>
      <c r="Z42" s="118"/>
      <c r="AA42" s="10"/>
      <c r="AB42" s="10"/>
      <c r="AC42" s="10"/>
      <c r="AD42" s="10"/>
      <c r="AE42" s="10"/>
      <c r="AF42" s="10"/>
      <c r="AG42" s="10"/>
      <c r="AH42" s="10"/>
    </row>
    <row r="43" spans="1:34 15861:15863" ht="15.6" customHeight="1" x14ac:dyDescent="0.3">
      <c r="A43" s="20"/>
      <c r="B43" s="62"/>
      <c r="C43" s="126" t="s">
        <v>515</v>
      </c>
      <c r="D43" s="68"/>
      <c r="E43" s="68"/>
      <c r="F43" s="68"/>
      <c r="G43" s="68"/>
      <c r="H43" s="68"/>
      <c r="I43" s="69"/>
      <c r="J43" s="10"/>
      <c r="K43" s="118"/>
      <c r="L43" s="118"/>
      <c r="M43" s="118"/>
      <c r="N43" s="118"/>
      <c r="O43" s="118"/>
      <c r="P43" s="118"/>
      <c r="Q43" s="128"/>
      <c r="R43" s="128"/>
      <c r="S43" s="118"/>
      <c r="T43" s="118"/>
      <c r="U43" s="118"/>
      <c r="V43" s="118"/>
      <c r="W43" s="118"/>
      <c r="X43" s="118"/>
      <c r="Y43" s="118"/>
      <c r="Z43" s="118"/>
      <c r="AA43" s="10"/>
      <c r="AB43" s="10"/>
      <c r="AC43" s="10"/>
      <c r="AD43" s="10"/>
      <c r="AE43" s="10"/>
      <c r="AF43" s="10"/>
      <c r="AG43" s="10"/>
      <c r="AH43" s="10"/>
    </row>
    <row r="44" spans="1:34 15861:15863" ht="15.6" customHeight="1" x14ac:dyDescent="0.3">
      <c r="A44" s="20"/>
      <c r="B44" s="62"/>
      <c r="C44" s="68" t="str">
        <f>"- Deberá ingresar la suma de los trabajadores DE TODAS LAS FINCAS DE BANANO "&amp;UPPER(G6)&amp;", registradas con el número FLOid "&amp;D29&amp;"."</f>
        <v>- Deberá ingresar la suma de los trabajadores DE TODAS LAS FINCAS DE BANANO , registradas con el número FLOid .</v>
      </c>
      <c r="D44" s="68"/>
      <c r="E44" s="68"/>
      <c r="F44" s="68"/>
      <c r="G44" s="68"/>
      <c r="H44" s="68"/>
      <c r="I44" s="69"/>
      <c r="J44" s="10"/>
      <c r="K44" s="118"/>
      <c r="L44" s="118"/>
      <c r="M44" s="118"/>
      <c r="N44" s="118"/>
      <c r="O44" s="118"/>
      <c r="P44" s="118"/>
      <c r="Q44" s="128"/>
      <c r="R44" s="128"/>
      <c r="S44" s="118"/>
      <c r="T44" s="118"/>
      <c r="U44" s="118"/>
      <c r="V44" s="118"/>
      <c r="W44" s="118"/>
      <c r="X44" s="118"/>
      <c r="Y44" s="118"/>
      <c r="Z44" s="118"/>
      <c r="AA44" s="10"/>
      <c r="AB44" s="10"/>
      <c r="AC44" s="10"/>
      <c r="AD44" s="10"/>
      <c r="AE44" s="10"/>
      <c r="AF44" s="10"/>
      <c r="AG44" s="10"/>
      <c r="AH44" s="10"/>
    </row>
    <row r="45" spans="1:34 15861:15863" ht="15.6" customHeight="1" x14ac:dyDescent="0.3">
      <c r="A45" s="20"/>
      <c r="B45" s="62"/>
      <c r="C45" s="68" t="str">
        <f>"- Los números totales de trabajadores contratados y subcontratados, ingresados en cada una de las tres tablas, deben coincidir. Asegúrese que coincidan."</f>
        <v>- Los números totales de trabajadores contratados y subcontratados, ingresados en cada una de las tres tablas, deben coincidir. Asegúrese que coincidan.</v>
      </c>
      <c r="D45" s="68"/>
      <c r="E45" s="68"/>
      <c r="F45" s="68"/>
      <c r="G45" s="68"/>
      <c r="H45" s="68"/>
      <c r="I45" s="69"/>
      <c r="J45" s="10"/>
      <c r="K45" s="118"/>
      <c r="L45" s="118"/>
      <c r="M45" s="118"/>
      <c r="N45" s="118"/>
      <c r="O45" s="118"/>
      <c r="P45" s="118"/>
      <c r="Q45" s="128"/>
      <c r="R45" s="128"/>
      <c r="S45" s="118"/>
      <c r="T45" s="118"/>
      <c r="U45" s="118"/>
      <c r="V45" s="118"/>
      <c r="W45" s="118"/>
      <c r="X45" s="118"/>
      <c r="Y45" s="118"/>
      <c r="Z45" s="118"/>
      <c r="AA45" s="10"/>
      <c r="AB45" s="10"/>
      <c r="AC45" s="10"/>
      <c r="AD45" s="10"/>
      <c r="AE45" s="10"/>
      <c r="AF45" s="10"/>
      <c r="AG45" s="10"/>
      <c r="AH45" s="10"/>
    </row>
    <row r="46" spans="1:34 15861:15863" ht="15.6" customHeight="1" x14ac:dyDescent="0.3">
      <c r="A46" s="20"/>
      <c r="B46" s="62"/>
      <c r="C46" s="126" t="str">
        <f>"- ¿Cómo calcular e ingresar el número de trabajadores que trabajan a tiempo parcial?"</f>
        <v>- ¿Cómo calcular e ingresar el número de trabajadores que trabajan a tiempo parcial?</v>
      </c>
      <c r="D46" s="68"/>
      <c r="E46" s="68"/>
      <c r="F46" s="68"/>
      <c r="G46" s="68"/>
      <c r="H46" s="68"/>
      <c r="I46" s="69"/>
      <c r="J46" s="10"/>
      <c r="K46" s="118"/>
      <c r="L46" s="118"/>
      <c r="M46" s="118"/>
      <c r="N46" s="118"/>
      <c r="O46" s="118"/>
      <c r="P46" s="118"/>
      <c r="Q46" s="128"/>
      <c r="R46" s="128"/>
      <c r="S46" s="118"/>
      <c r="T46" s="118"/>
      <c r="U46" s="118"/>
      <c r="V46" s="118"/>
      <c r="W46" s="118"/>
      <c r="X46" s="118"/>
      <c r="Y46" s="118"/>
      <c r="Z46" s="118"/>
      <c r="AA46" s="10"/>
      <c r="AB46" s="10"/>
      <c r="AC46" s="10"/>
      <c r="AD46" s="10"/>
      <c r="AE46" s="10"/>
      <c r="AF46" s="10"/>
      <c r="AG46" s="10"/>
      <c r="AH46" s="10"/>
    </row>
    <row r="47" spans="1:34 15861:15863" ht="15.6" customHeight="1" x14ac:dyDescent="0.3">
      <c r="A47" s="20"/>
      <c r="B47" s="62"/>
      <c r="C47" s="126" t="str">
        <f>"  Debe multiplicar el ''número de trabajadores a tiempo parcial'' por el ''número de días que han trabajado por semana'' y dividirlo entre el ''número máximo de"</f>
        <v xml:space="preserve">  Debe multiplicar el ''número de trabajadores a tiempo parcial'' por el ''número de días que han trabajado por semana'' y dividirlo entre el ''número máximo de</v>
      </c>
      <c r="D47" s="68"/>
      <c r="E47" s="68"/>
      <c r="F47" s="68"/>
      <c r="G47" s="68"/>
      <c r="H47" s="68"/>
      <c r="I47" s="69"/>
      <c r="J47" s="10"/>
      <c r="K47" s="118"/>
      <c r="L47" s="118"/>
      <c r="M47" s="118"/>
      <c r="N47" s="118"/>
      <c r="O47" s="118"/>
      <c r="P47" s="118"/>
      <c r="Q47" s="128"/>
      <c r="R47" s="128"/>
      <c r="S47" s="118"/>
      <c r="T47" s="118"/>
      <c r="U47" s="118"/>
      <c r="V47" s="118"/>
      <c r="W47" s="118"/>
      <c r="X47" s="118"/>
      <c r="Y47" s="118"/>
      <c r="Z47" s="118"/>
      <c r="AA47" s="10"/>
      <c r="AB47" s="10"/>
      <c r="AC47" s="10"/>
      <c r="AD47" s="10"/>
      <c r="AE47" s="10"/>
      <c r="AF47" s="10"/>
      <c r="AG47" s="10"/>
      <c r="AH47" s="10"/>
    </row>
    <row r="48" spans="1:34 15861:15863" ht="15.6" customHeight="1" x14ac:dyDescent="0.3">
      <c r="A48" s="20"/>
      <c r="B48" s="62"/>
      <c r="C48" s="126" t="str">
        <f>"  días que un trabajador a tiempo completo podría trabajar por semana, de acuerdo a ley''. El resultado es el número de trabajadores que debe ingresar en la tabla."</f>
        <v xml:space="preserve">  días que un trabajador a tiempo completo podría trabajar por semana, de acuerdo a ley''. El resultado es el número de trabajadores que debe ingresar en la tabla.</v>
      </c>
      <c r="D48" s="68"/>
      <c r="E48" s="68"/>
      <c r="F48" s="68"/>
      <c r="G48" s="68"/>
      <c r="H48" s="68"/>
      <c r="I48" s="69"/>
      <c r="J48" s="10"/>
      <c r="K48" s="118"/>
      <c r="L48" s="118"/>
      <c r="M48" s="118"/>
      <c r="N48" s="118"/>
      <c r="O48" s="118"/>
      <c r="P48" s="118"/>
      <c r="Q48" s="128"/>
      <c r="R48" s="128"/>
      <c r="S48" s="118"/>
      <c r="T48" s="118"/>
      <c r="U48" s="118"/>
      <c r="V48" s="118"/>
      <c r="W48" s="118"/>
      <c r="X48" s="118"/>
      <c r="Y48" s="118"/>
      <c r="Z48" s="118"/>
      <c r="AA48" s="10"/>
      <c r="AB48" s="10"/>
      <c r="AC48" s="10"/>
      <c r="AD48" s="10"/>
      <c r="AE48" s="10"/>
      <c r="AF48" s="10"/>
      <c r="AG48" s="10"/>
      <c r="AH48" s="10"/>
    </row>
    <row r="49" spans="1:34 15862:15862" ht="15.6" customHeight="1" x14ac:dyDescent="0.3">
      <c r="A49" s="18"/>
      <c r="B49" s="44"/>
      <c r="C49" s="188" t="str">
        <f>"a) número de trabajadores según área de trabajo, para banano "&amp;IF(ISBLANK(G6),"(indique tipo de banano en celda G6)",(G6))</f>
        <v>a) número de trabajadores según área de trabajo, para banano (indique tipo de banano en celda G6)</v>
      </c>
      <c r="D49" s="198" t="s">
        <v>264</v>
      </c>
      <c r="E49" s="199"/>
      <c r="F49" s="121" t="s">
        <v>513</v>
      </c>
      <c r="G49" s="68"/>
      <c r="H49" s="68"/>
      <c r="I49" s="45"/>
      <c r="J49" s="14"/>
      <c r="K49" s="118"/>
      <c r="L49" s="118"/>
      <c r="M49" s="118"/>
      <c r="N49" s="118"/>
      <c r="O49" s="118"/>
      <c r="P49" s="118"/>
      <c r="Q49" s="128"/>
      <c r="R49" s="128"/>
      <c r="S49" s="118"/>
      <c r="T49" s="118"/>
      <c r="U49" s="118"/>
      <c r="V49" s="118"/>
      <c r="W49" s="118"/>
      <c r="X49" s="118"/>
      <c r="Y49" s="118"/>
      <c r="Z49" s="118"/>
      <c r="AA49" s="10"/>
      <c r="AB49" s="10"/>
      <c r="AC49" s="10"/>
      <c r="AD49" s="10"/>
      <c r="AE49" s="10"/>
      <c r="AF49" s="10"/>
      <c r="AG49" s="10"/>
      <c r="AH49" s="10"/>
    </row>
    <row r="50" spans="1:34 15862:15862" ht="15.6" customHeight="1" x14ac:dyDescent="0.3">
      <c r="A50" s="18"/>
      <c r="B50" s="44"/>
      <c r="C50" s="189"/>
      <c r="D50" s="81" t="s">
        <v>77</v>
      </c>
      <c r="E50" s="82" t="s">
        <v>289</v>
      </c>
      <c r="F50" s="122"/>
      <c r="G50" s="68"/>
      <c r="H50" s="68"/>
      <c r="I50" s="45"/>
      <c r="J50" s="14"/>
      <c r="K50" s="118"/>
      <c r="L50" s="118"/>
      <c r="M50" s="118"/>
      <c r="N50" s="118"/>
      <c r="O50" s="118"/>
      <c r="P50" s="118"/>
      <c r="Q50" s="128"/>
      <c r="R50" s="128"/>
      <c r="S50" s="118"/>
      <c r="T50" s="118"/>
      <c r="U50" s="118"/>
      <c r="V50" s="118"/>
      <c r="W50" s="118"/>
      <c r="X50" s="118"/>
      <c r="Y50" s="118"/>
      <c r="Z50" s="118"/>
      <c r="AA50" s="10"/>
      <c r="AB50" s="10"/>
      <c r="AC50" s="10"/>
      <c r="AD50" s="10"/>
      <c r="AE50" s="10"/>
      <c r="AF50" s="10"/>
      <c r="AG50" s="10"/>
      <c r="AH50" s="10"/>
    </row>
    <row r="51" spans="1:34 15862:15862" ht="15.6" customHeight="1" x14ac:dyDescent="0.3">
      <c r="A51" s="18"/>
      <c r="B51" s="44"/>
      <c r="C51" s="79" t="s">
        <v>75</v>
      </c>
      <c r="D51" s="7"/>
      <c r="E51" s="8"/>
      <c r="F51" s="123">
        <f>SUM(D51:E51)</f>
        <v>0</v>
      </c>
      <c r="G51" s="68"/>
      <c r="H51" s="68"/>
      <c r="I51" s="45"/>
      <c r="J51" s="14"/>
      <c r="K51" s="118"/>
      <c r="L51" s="118"/>
      <c r="M51" s="118"/>
      <c r="N51" s="118"/>
      <c r="O51" s="118"/>
      <c r="P51" s="118"/>
      <c r="Q51" s="128"/>
      <c r="R51" s="128"/>
      <c r="S51" s="118"/>
      <c r="T51" s="118"/>
      <c r="U51" s="118"/>
      <c r="V51" s="118"/>
      <c r="W51" s="118"/>
      <c r="X51" s="118"/>
      <c r="Y51" s="118"/>
      <c r="Z51" s="118"/>
      <c r="AA51" s="10"/>
      <c r="AB51" s="10"/>
      <c r="AC51" s="10"/>
      <c r="AD51" s="10"/>
      <c r="AE51" s="10"/>
      <c r="AF51" s="10"/>
      <c r="AG51" s="10"/>
      <c r="AH51" s="10"/>
    </row>
    <row r="52" spans="1:34 15862:15862" ht="15.6" customHeight="1" x14ac:dyDescent="0.3">
      <c r="A52" s="18"/>
      <c r="B52" s="44"/>
      <c r="C52" s="79" t="s">
        <v>50</v>
      </c>
      <c r="D52" s="7"/>
      <c r="E52" s="8"/>
      <c r="F52" s="123">
        <f>SUM(D52:E52)</f>
        <v>0</v>
      </c>
      <c r="G52" s="68"/>
      <c r="H52" s="68"/>
      <c r="I52" s="45"/>
      <c r="J52" s="14"/>
      <c r="K52" s="118"/>
      <c r="L52" s="118"/>
      <c r="M52" s="118"/>
      <c r="N52" s="118"/>
      <c r="O52" s="118"/>
      <c r="P52" s="118"/>
      <c r="Q52" s="128"/>
      <c r="R52" s="128"/>
      <c r="S52" s="118"/>
      <c r="T52" s="118"/>
      <c r="U52" s="118"/>
      <c r="V52" s="118"/>
      <c r="W52" s="118"/>
      <c r="X52" s="118"/>
      <c r="Y52" s="118"/>
      <c r="Z52" s="118"/>
      <c r="AA52" s="10"/>
      <c r="AB52" s="10"/>
      <c r="AC52" s="10"/>
      <c r="AD52" s="10"/>
      <c r="AE52" s="10"/>
      <c r="AF52" s="10"/>
      <c r="AG52" s="10"/>
      <c r="AH52" s="10"/>
    </row>
    <row r="53" spans="1:34 15862:15862" ht="15.6" customHeight="1" x14ac:dyDescent="0.3">
      <c r="A53" s="18"/>
      <c r="B53" s="44"/>
      <c r="C53" s="79" t="s">
        <v>89</v>
      </c>
      <c r="D53" s="7"/>
      <c r="E53" s="8"/>
      <c r="F53" s="123">
        <f>SUM(D53:E53)</f>
        <v>0</v>
      </c>
      <c r="G53" s="68"/>
      <c r="H53" s="68"/>
      <c r="I53" s="45"/>
      <c r="J53" s="14"/>
      <c r="K53" s="118"/>
      <c r="L53" s="118"/>
      <c r="M53" s="118"/>
      <c r="N53" s="118"/>
      <c r="O53" s="118"/>
      <c r="P53" s="118"/>
      <c r="Q53" s="128"/>
      <c r="R53" s="128"/>
      <c r="S53" s="118"/>
      <c r="T53" s="118"/>
      <c r="U53" s="118"/>
      <c r="V53" s="118"/>
      <c r="W53" s="118"/>
      <c r="X53" s="118"/>
      <c r="Y53" s="118"/>
      <c r="Z53" s="118"/>
      <c r="AA53" s="10"/>
      <c r="AB53" s="10"/>
      <c r="AC53" s="10"/>
      <c r="AD53" s="10"/>
      <c r="AE53" s="10"/>
      <c r="AF53" s="10"/>
      <c r="AG53" s="10"/>
      <c r="AH53" s="10"/>
    </row>
    <row r="54" spans="1:34 15862:15862" ht="15.6" customHeight="1" x14ac:dyDescent="0.35">
      <c r="A54" s="18"/>
      <c r="B54" s="44"/>
      <c r="C54" s="80" t="s">
        <v>493</v>
      </c>
      <c r="D54" s="83">
        <f>SUM(D51:D53)</f>
        <v>0</v>
      </c>
      <c r="E54" s="84">
        <f>SUM(E51:E53)</f>
        <v>0</v>
      </c>
      <c r="F54" s="123">
        <f>SUM(D54:E54)</f>
        <v>0</v>
      </c>
      <c r="G54" s="68"/>
      <c r="H54" s="68"/>
      <c r="I54" s="45"/>
      <c r="J54" s="14"/>
      <c r="K54" s="130"/>
      <c r="L54" s="118"/>
      <c r="M54" s="118"/>
      <c r="N54" s="118"/>
      <c r="O54" s="118"/>
      <c r="P54" s="118"/>
      <c r="Q54" s="118"/>
      <c r="R54" s="118"/>
      <c r="S54" s="118"/>
      <c r="T54" s="118"/>
      <c r="U54" s="118"/>
      <c r="V54" s="118"/>
      <c r="W54" s="118"/>
      <c r="X54" s="118"/>
      <c r="Y54" s="118"/>
      <c r="Z54" s="118"/>
      <c r="AA54" s="10"/>
      <c r="AB54" s="10"/>
      <c r="AC54" s="10"/>
      <c r="AD54" s="10"/>
      <c r="AE54" s="10"/>
      <c r="AF54" s="10"/>
      <c r="AG54" s="10"/>
      <c r="AH54" s="10"/>
    </row>
    <row r="55" spans="1:34 15862:15862" ht="7.95" customHeight="1" x14ac:dyDescent="0.3">
      <c r="A55" s="18"/>
      <c r="B55" s="44"/>
      <c r="C55" s="70"/>
      <c r="D55" s="70"/>
      <c r="E55" s="70"/>
      <c r="F55" s="64"/>
      <c r="G55" s="68"/>
      <c r="H55" s="68"/>
      <c r="I55" s="45"/>
      <c r="J55" s="14"/>
      <c r="K55" s="118"/>
      <c r="L55" s="118"/>
      <c r="M55" s="118"/>
      <c r="N55" s="118"/>
      <c r="O55" s="118"/>
      <c r="P55" s="118"/>
      <c r="Q55" s="118"/>
      <c r="R55" s="118"/>
      <c r="S55" s="118"/>
      <c r="T55" s="118"/>
      <c r="U55" s="118"/>
      <c r="V55" s="118"/>
      <c r="W55" s="118"/>
      <c r="X55" s="118"/>
      <c r="Y55" s="118"/>
      <c r="Z55" s="118"/>
      <c r="AA55" s="10"/>
      <c r="AB55" s="10"/>
      <c r="AC55" s="10"/>
      <c r="AD55" s="10"/>
      <c r="AE55" s="10"/>
      <c r="AF55" s="10"/>
      <c r="AG55" s="10"/>
      <c r="AH55" s="10"/>
    </row>
    <row r="56" spans="1:34 15862:15862" ht="43.8" customHeight="1" x14ac:dyDescent="0.3">
      <c r="A56" s="18"/>
      <c r="B56" s="44"/>
      <c r="C56" s="188" t="str">
        <f>"b) número de trabajadores según estructura salarial para banano "&amp;IF(ISBLANK(G6),"(indique tipo de banano en celda G6)",(G6))&amp;". Los rangos de las bandas salariales mostrados en la tabla, están referidos al salario básico, entendido como el monto mensual del salario que se toma como "&amp;"base para aplicar deducciones, tasas impositivas al ingreso, y contribuciones, regidas por ley. Es decir, se refieren al importe ANTES DE aplicar retenciones y/o cotizaciones. En algunos países se le denomina ''salario bruto''."</f>
        <v>b) número de trabajadores según estructura salarial para banano (indique tipo de banano en celda G6). Los rangos de las bandas salariales mostrados en la tabla, están referidos al salario básico, entendido como el monto mensual del salario que se toma como base para aplicar deducciones, tasas impositivas al ingreso, y contribuciones, regidas por ley. Es decir, se refieren al importe ANTES DE aplicar retenciones y/o cotizaciones. En algunos países se le denomina ''salario bruto''.</v>
      </c>
      <c r="D56" s="190" t="str">
        <f>D49</f>
        <v>Número de trabajadores</v>
      </c>
      <c r="E56" s="191"/>
      <c r="F56" s="124" t="str">
        <f>F49</f>
        <v>TOTAL</v>
      </c>
      <c r="G56" s="68"/>
      <c r="H56" s="68"/>
      <c r="I56" s="45"/>
      <c r="J56" s="15"/>
      <c r="K56" s="118"/>
      <c r="L56" s="118"/>
      <c r="M56" s="118"/>
      <c r="N56" s="118"/>
      <c r="O56" s="118"/>
      <c r="P56" s="118"/>
      <c r="Q56" s="118"/>
      <c r="R56" s="118"/>
      <c r="S56" s="131"/>
      <c r="T56" s="131"/>
      <c r="U56" s="118"/>
      <c r="V56" s="131"/>
      <c r="W56" s="131"/>
      <c r="X56" s="118"/>
      <c r="Y56" s="118"/>
      <c r="Z56" s="118"/>
      <c r="AA56" s="10"/>
      <c r="AB56" s="10"/>
      <c r="AC56" s="10"/>
      <c r="AD56" s="10"/>
      <c r="AE56" s="10"/>
      <c r="AF56" s="10"/>
      <c r="AG56" s="10"/>
      <c r="AH56" s="10"/>
    </row>
    <row r="57" spans="1:34 15862:15862" ht="43.8" customHeight="1" x14ac:dyDescent="0.3">
      <c r="A57" s="18"/>
      <c r="B57" s="44"/>
      <c r="C57" s="189"/>
      <c r="D57" s="81" t="s">
        <v>77</v>
      </c>
      <c r="E57" s="82" t="s">
        <v>289</v>
      </c>
      <c r="F57" s="125"/>
      <c r="G57" s="68"/>
      <c r="H57" s="68"/>
      <c r="I57" s="45"/>
      <c r="J57" s="14"/>
      <c r="K57" s="118"/>
      <c r="L57" s="127"/>
      <c r="M57" s="118"/>
      <c r="N57" s="118"/>
      <c r="O57" s="127"/>
      <c r="P57" s="118"/>
      <c r="Q57" s="118"/>
      <c r="R57" s="118"/>
      <c r="S57" s="118"/>
      <c r="T57" s="119"/>
      <c r="U57" s="119"/>
      <c r="V57" s="119"/>
      <c r="W57" s="118"/>
      <c r="X57" s="118"/>
      <c r="Y57" s="118"/>
      <c r="Z57" s="118"/>
      <c r="AA57" s="118"/>
      <c r="AB57" s="118"/>
      <c r="AC57" s="118"/>
      <c r="AD57" s="118"/>
      <c r="AE57" s="118"/>
      <c r="AF57" s="119"/>
      <c r="AG57" s="119"/>
      <c r="AH57" s="119"/>
    </row>
    <row r="58" spans="1:34 15862:15862" ht="15.6" customHeight="1" x14ac:dyDescent="0.3">
      <c r="A58" s="18"/>
      <c r="B58" s="44"/>
      <c r="C58" s="85" t="s">
        <v>505</v>
      </c>
      <c r="D58" s="7"/>
      <c r="E58" s="8"/>
      <c r="F58" s="123">
        <f t="shared" ref="F58:F68" si="0">SUM(D58:E58)</f>
        <v>0</v>
      </c>
      <c r="G58" s="68"/>
      <c r="H58" s="68"/>
      <c r="I58" s="45"/>
      <c r="J58" s="14"/>
      <c r="K58" s="127"/>
      <c r="L58" s="118"/>
      <c r="M58" s="118"/>
      <c r="N58" s="127"/>
      <c r="O58" s="118"/>
      <c r="P58" s="118"/>
      <c r="Q58" s="127"/>
      <c r="R58" s="118"/>
      <c r="S58" s="127"/>
      <c r="T58" s="119"/>
      <c r="U58" s="119"/>
      <c r="V58" s="119"/>
      <c r="W58" s="127"/>
      <c r="X58" s="118"/>
      <c r="Y58" s="127"/>
      <c r="Z58" s="127"/>
      <c r="AA58" s="118"/>
      <c r="AB58" s="127"/>
      <c r="AC58" s="127"/>
      <c r="AD58" s="118"/>
      <c r="AE58" s="127"/>
      <c r="AF58" s="132"/>
      <c r="AG58" s="119"/>
      <c r="AH58" s="119"/>
      <c r="WLB58" s="13"/>
    </row>
    <row r="59" spans="1:34 15862:15862" ht="15.6" customHeight="1" x14ac:dyDescent="0.3">
      <c r="A59" s="18"/>
      <c r="B59" s="44"/>
      <c r="C59" s="85" t="s">
        <v>506</v>
      </c>
      <c r="D59" s="7"/>
      <c r="E59" s="8"/>
      <c r="F59" s="123">
        <f t="shared" si="0"/>
        <v>0</v>
      </c>
      <c r="G59" s="68"/>
      <c r="H59" s="68"/>
      <c r="I59" s="45"/>
      <c r="J59" s="14"/>
      <c r="K59" s="118"/>
      <c r="L59" s="118"/>
      <c r="M59" s="118"/>
      <c r="N59" s="118"/>
      <c r="O59" s="118"/>
      <c r="P59" s="127"/>
      <c r="Q59" s="118"/>
      <c r="R59" s="118"/>
      <c r="S59" s="127"/>
      <c r="T59" s="119"/>
      <c r="U59" s="119"/>
      <c r="V59" s="119"/>
      <c r="W59" s="118"/>
      <c r="X59" s="118"/>
      <c r="Y59" s="127"/>
      <c r="Z59" s="118"/>
      <c r="AA59" s="118"/>
      <c r="AB59" s="127"/>
      <c r="AC59" s="118"/>
      <c r="AD59" s="118"/>
      <c r="AE59" s="127"/>
      <c r="AF59" s="119"/>
      <c r="AG59" s="119"/>
      <c r="AH59" s="119"/>
      <c r="WLB59" s="13"/>
    </row>
    <row r="60" spans="1:34 15862:15862" ht="15.6" customHeight="1" x14ac:dyDescent="0.3">
      <c r="A60" s="18"/>
      <c r="B60" s="44"/>
      <c r="C60" s="85" t="s">
        <v>507</v>
      </c>
      <c r="D60" s="7"/>
      <c r="E60" s="8"/>
      <c r="F60" s="123">
        <f t="shared" si="0"/>
        <v>0</v>
      </c>
      <c r="G60" s="68"/>
      <c r="H60" s="68"/>
      <c r="I60" s="45"/>
      <c r="J60" s="14"/>
      <c r="K60" s="118"/>
      <c r="L60" s="118"/>
      <c r="M60" s="118"/>
      <c r="N60" s="118"/>
      <c r="O60" s="118"/>
      <c r="P60" s="118"/>
      <c r="Q60" s="118"/>
      <c r="R60" s="118"/>
      <c r="S60" s="118"/>
      <c r="T60" s="119"/>
      <c r="U60" s="119"/>
      <c r="V60" s="119"/>
      <c r="W60" s="118"/>
      <c r="X60" s="118"/>
      <c r="Y60" s="118"/>
      <c r="Z60" s="118"/>
      <c r="AA60" s="118"/>
      <c r="AB60" s="118"/>
      <c r="AC60" s="118"/>
      <c r="AD60" s="118"/>
      <c r="AE60" s="118"/>
      <c r="AF60" s="119"/>
      <c r="AG60" s="119"/>
      <c r="AH60" s="119"/>
    </row>
    <row r="61" spans="1:34 15862:15862" ht="15.6" customHeight="1" x14ac:dyDescent="0.3">
      <c r="A61" s="18"/>
      <c r="B61" s="44"/>
      <c r="C61" s="115" t="s">
        <v>508</v>
      </c>
      <c r="D61" s="7"/>
      <c r="E61" s="8"/>
      <c r="F61" s="123">
        <f t="shared" si="0"/>
        <v>0</v>
      </c>
      <c r="G61" s="68"/>
      <c r="H61" s="68"/>
      <c r="I61" s="45"/>
      <c r="J61" s="14"/>
      <c r="K61" s="118"/>
      <c r="L61" s="118"/>
      <c r="M61" s="118"/>
      <c r="N61" s="118"/>
      <c r="O61" s="118"/>
      <c r="P61" s="118"/>
      <c r="Q61" s="118"/>
      <c r="R61" s="118"/>
      <c r="S61" s="118"/>
      <c r="T61" s="119"/>
      <c r="U61" s="119"/>
      <c r="V61" s="119"/>
      <c r="W61" s="118"/>
      <c r="X61" s="118"/>
      <c r="Y61" s="118"/>
      <c r="Z61" s="118"/>
      <c r="AA61" s="118"/>
      <c r="AB61" s="118"/>
      <c r="AC61" s="118"/>
      <c r="AD61" s="118"/>
      <c r="AE61" s="118"/>
      <c r="AF61" s="119"/>
      <c r="AG61" s="119"/>
      <c r="AH61" s="119"/>
    </row>
    <row r="62" spans="1:34 15862:15862" ht="15.6" customHeight="1" x14ac:dyDescent="0.3">
      <c r="A62" s="18"/>
      <c r="B62" s="44"/>
      <c r="C62" s="115" t="s">
        <v>509</v>
      </c>
      <c r="D62" s="7"/>
      <c r="E62" s="8"/>
      <c r="F62" s="123">
        <f t="shared" si="0"/>
        <v>0</v>
      </c>
      <c r="G62" s="68"/>
      <c r="H62" s="68"/>
      <c r="I62" s="45"/>
      <c r="J62" s="14"/>
      <c r="K62" s="118"/>
      <c r="L62" s="118"/>
      <c r="M62" s="118"/>
      <c r="N62" s="118"/>
      <c r="O62" s="118"/>
      <c r="P62" s="118"/>
      <c r="Q62" s="118"/>
      <c r="R62" s="118"/>
      <c r="S62" s="118"/>
      <c r="T62" s="119"/>
      <c r="U62" s="118"/>
      <c r="V62" s="119"/>
      <c r="W62" s="118"/>
      <c r="X62" s="118"/>
      <c r="Y62" s="118"/>
      <c r="Z62" s="118"/>
      <c r="AA62" s="118"/>
      <c r="AB62" s="118"/>
      <c r="AC62" s="118"/>
      <c r="AD62" s="118"/>
      <c r="AE62" s="118"/>
      <c r="AF62" s="119"/>
      <c r="AG62" s="119"/>
      <c r="AH62" s="119"/>
    </row>
    <row r="63" spans="1:34 15862:15862" ht="15.6" customHeight="1" x14ac:dyDescent="0.3">
      <c r="A63" s="18"/>
      <c r="B63" s="44"/>
      <c r="C63" s="85" t="s">
        <v>504</v>
      </c>
      <c r="D63" s="7"/>
      <c r="E63" s="8"/>
      <c r="F63" s="123">
        <f t="shared" si="0"/>
        <v>0</v>
      </c>
      <c r="G63" s="68"/>
      <c r="H63" s="68"/>
      <c r="I63" s="45"/>
      <c r="J63" s="14"/>
      <c r="K63" s="127"/>
      <c r="L63" s="127"/>
      <c r="M63" s="118"/>
      <c r="N63" s="127"/>
      <c r="O63" s="127"/>
      <c r="P63" s="118"/>
      <c r="Q63" s="127"/>
      <c r="R63" s="127"/>
      <c r="S63" s="118"/>
      <c r="T63" s="119"/>
      <c r="U63" s="119"/>
      <c r="V63" s="119"/>
      <c r="W63" s="127"/>
      <c r="X63" s="127"/>
      <c r="Y63" s="118"/>
      <c r="Z63" s="127"/>
      <c r="AA63" s="127"/>
      <c r="AB63" s="118"/>
      <c r="AC63" s="127"/>
      <c r="AD63" s="127"/>
      <c r="AE63" s="118"/>
      <c r="AF63" s="119"/>
      <c r="AG63" s="119"/>
      <c r="AH63" s="119"/>
    </row>
    <row r="64" spans="1:34 15862:15862" ht="15.6" customHeight="1" x14ac:dyDescent="0.3">
      <c r="A64" s="18"/>
      <c r="B64" s="44"/>
      <c r="C64" s="85" t="s">
        <v>500</v>
      </c>
      <c r="D64" s="7"/>
      <c r="E64" s="8"/>
      <c r="F64" s="123">
        <f t="shared" si="0"/>
        <v>0</v>
      </c>
      <c r="G64" s="68"/>
      <c r="H64" s="68"/>
      <c r="I64" s="45"/>
      <c r="J64" s="14"/>
      <c r="K64" s="118"/>
      <c r="L64" s="118"/>
      <c r="M64" s="118"/>
      <c r="N64" s="118"/>
      <c r="O64" s="118"/>
      <c r="P64" s="118"/>
      <c r="Q64" s="118"/>
      <c r="R64" s="118"/>
      <c r="S64" s="118"/>
      <c r="T64" s="119"/>
      <c r="U64" s="119"/>
      <c r="V64" s="119"/>
      <c r="W64" s="118"/>
      <c r="X64" s="118"/>
      <c r="Y64" s="118"/>
      <c r="Z64" s="118"/>
      <c r="AA64" s="118"/>
      <c r="AB64" s="118"/>
      <c r="AC64" s="118"/>
      <c r="AD64" s="118"/>
      <c r="AE64" s="118"/>
      <c r="AF64" s="119"/>
      <c r="AG64" s="119"/>
      <c r="AH64" s="119"/>
    </row>
    <row r="65" spans="1:34" ht="15.6" customHeight="1" x14ac:dyDescent="0.3">
      <c r="A65" s="18"/>
      <c r="B65" s="44"/>
      <c r="C65" s="85" t="s">
        <v>501</v>
      </c>
      <c r="D65" s="7"/>
      <c r="E65" s="8"/>
      <c r="F65" s="123">
        <f t="shared" si="0"/>
        <v>0</v>
      </c>
      <c r="G65" s="68"/>
      <c r="H65" s="68"/>
      <c r="I65" s="45"/>
      <c r="J65" s="14"/>
      <c r="K65" s="118"/>
      <c r="L65" s="118"/>
      <c r="M65" s="118"/>
      <c r="N65" s="118"/>
      <c r="O65" s="118"/>
      <c r="P65" s="118"/>
      <c r="Q65" s="118"/>
      <c r="R65" s="118"/>
      <c r="S65" s="118"/>
      <c r="T65" s="119"/>
      <c r="U65" s="119"/>
      <c r="V65" s="119"/>
      <c r="W65" s="118"/>
      <c r="X65" s="118"/>
      <c r="Y65" s="118"/>
      <c r="Z65" s="118"/>
      <c r="AA65" s="118"/>
      <c r="AB65" s="118"/>
      <c r="AC65" s="118"/>
      <c r="AD65" s="118"/>
      <c r="AE65" s="118"/>
      <c r="AF65" s="119"/>
      <c r="AG65" s="119"/>
      <c r="AH65" s="119"/>
    </row>
    <row r="66" spans="1:34" ht="15.6" customHeight="1" x14ac:dyDescent="0.3">
      <c r="A66" s="18"/>
      <c r="B66" s="44"/>
      <c r="C66" s="85" t="s">
        <v>502</v>
      </c>
      <c r="D66" s="7"/>
      <c r="E66" s="8"/>
      <c r="F66" s="123">
        <f t="shared" si="0"/>
        <v>0</v>
      </c>
      <c r="G66" s="68"/>
      <c r="H66" s="68"/>
      <c r="I66" s="45"/>
      <c r="J66" s="14"/>
      <c r="K66" s="118"/>
      <c r="L66" s="118"/>
      <c r="M66" s="118"/>
      <c r="N66" s="118"/>
      <c r="O66" s="118"/>
      <c r="P66" s="118"/>
      <c r="Q66" s="118"/>
      <c r="R66" s="118"/>
      <c r="S66" s="118"/>
      <c r="T66" s="119"/>
      <c r="U66" s="119"/>
      <c r="V66" s="119"/>
      <c r="W66" s="118"/>
      <c r="X66" s="118"/>
      <c r="Y66" s="118"/>
      <c r="Z66" s="118"/>
      <c r="AA66" s="118"/>
      <c r="AB66" s="118"/>
      <c r="AC66" s="118"/>
      <c r="AD66" s="118"/>
      <c r="AE66" s="118"/>
      <c r="AF66" s="119"/>
      <c r="AG66" s="119"/>
      <c r="AH66" s="119"/>
    </row>
    <row r="67" spans="1:34" ht="15.6" customHeight="1" x14ac:dyDescent="0.3">
      <c r="A67" s="18"/>
      <c r="B67" s="44"/>
      <c r="C67" s="85" t="s">
        <v>503</v>
      </c>
      <c r="D67" s="7"/>
      <c r="E67" s="8"/>
      <c r="F67" s="123">
        <f t="shared" si="0"/>
        <v>0</v>
      </c>
      <c r="G67" s="68"/>
      <c r="H67" s="68"/>
      <c r="I67" s="45"/>
      <c r="J67" s="14"/>
      <c r="K67" s="118"/>
      <c r="L67" s="118"/>
      <c r="M67" s="118"/>
      <c r="N67" s="118"/>
      <c r="O67" s="118"/>
      <c r="P67" s="118"/>
      <c r="Q67" s="118"/>
      <c r="R67" s="118"/>
      <c r="S67" s="118"/>
      <c r="T67" s="119"/>
      <c r="U67" s="119"/>
      <c r="V67" s="118"/>
      <c r="W67" s="118"/>
      <c r="X67" s="118"/>
      <c r="Y67" s="118"/>
      <c r="Z67" s="118"/>
      <c r="AA67" s="118"/>
      <c r="AB67" s="118"/>
      <c r="AC67" s="118"/>
      <c r="AD67" s="118"/>
      <c r="AE67" s="118"/>
      <c r="AF67" s="119"/>
      <c r="AG67" s="119"/>
      <c r="AH67" s="118"/>
    </row>
    <row r="68" spans="1:34" ht="15.6" customHeight="1" x14ac:dyDescent="0.35">
      <c r="A68" s="18"/>
      <c r="B68" s="44"/>
      <c r="C68" s="80" t="s">
        <v>493</v>
      </c>
      <c r="D68" s="83">
        <f>SUM(D58:D67)</f>
        <v>0</v>
      </c>
      <c r="E68" s="84">
        <f>SUM(E58:E67)</f>
        <v>0</v>
      </c>
      <c r="F68" s="123">
        <f t="shared" si="0"/>
        <v>0</v>
      </c>
      <c r="G68" s="68"/>
      <c r="H68" s="68"/>
      <c r="I68" s="45"/>
      <c r="J68" s="14"/>
      <c r="K68" s="118"/>
      <c r="L68" s="118"/>
      <c r="M68" s="118"/>
      <c r="N68" s="118"/>
      <c r="O68" s="118"/>
      <c r="P68" s="118"/>
      <c r="Q68" s="118"/>
      <c r="R68" s="118"/>
      <c r="S68" s="118"/>
      <c r="T68" s="118"/>
      <c r="U68" s="118"/>
      <c r="V68" s="118"/>
      <c r="W68" s="118"/>
      <c r="X68" s="118"/>
      <c r="Y68" s="118"/>
      <c r="Z68" s="118"/>
      <c r="AA68" s="10"/>
      <c r="AB68" s="10"/>
      <c r="AC68" s="10"/>
      <c r="AD68" s="10"/>
      <c r="AE68" s="10"/>
      <c r="AF68" s="10"/>
      <c r="AG68" s="10"/>
      <c r="AH68" s="10"/>
    </row>
    <row r="69" spans="1:34" ht="7.95" customHeight="1" x14ac:dyDescent="0.3">
      <c r="A69" s="18"/>
      <c r="B69" s="44"/>
      <c r="C69" s="70"/>
      <c r="D69" s="70"/>
      <c r="E69" s="70"/>
      <c r="F69" s="64"/>
      <c r="G69" s="68"/>
      <c r="H69" s="68"/>
      <c r="I69" s="45"/>
      <c r="J69" s="14"/>
      <c r="K69" s="118"/>
      <c r="L69" s="118"/>
      <c r="M69" s="118"/>
      <c r="N69" s="118"/>
      <c r="O69" s="118"/>
      <c r="P69" s="118"/>
      <c r="Q69" s="118"/>
      <c r="R69" s="118"/>
      <c r="S69" s="118"/>
      <c r="T69" s="118"/>
      <c r="U69" s="118"/>
      <c r="V69" s="118"/>
      <c r="W69" s="118"/>
      <c r="X69" s="118"/>
      <c r="Y69" s="118"/>
      <c r="Z69" s="118"/>
      <c r="AA69" s="10"/>
      <c r="AB69" s="10"/>
      <c r="AC69" s="10"/>
      <c r="AD69" s="10"/>
      <c r="AE69" s="10"/>
      <c r="AF69" s="10"/>
      <c r="AG69" s="10"/>
      <c r="AH69" s="10"/>
    </row>
    <row r="70" spans="1:34" ht="15.6" customHeight="1" x14ac:dyDescent="0.3">
      <c r="A70" s="18"/>
      <c r="B70" s="44"/>
      <c r="C70" s="188" t="str">
        <f>"c) número de trabajadores según tiempo trabajado, sin considerar sobretiempo, para banano "&amp;IF(ISBLANK(G6),"(indique tipo de banano en celda G6)",(G6))</f>
        <v>c) número de trabajadores según tiempo trabajado, sin considerar sobretiempo, para banano (indique tipo de banano en celda G6)</v>
      </c>
      <c r="D70" s="192" t="str">
        <f>D56</f>
        <v>Número de trabajadores</v>
      </c>
      <c r="E70" s="193"/>
      <c r="F70" s="124" t="str">
        <f>F56</f>
        <v>TOTAL</v>
      </c>
      <c r="G70" s="68"/>
      <c r="H70" s="68"/>
      <c r="I70" s="45"/>
      <c r="J70" s="14"/>
      <c r="K70" s="118"/>
      <c r="L70" s="118"/>
      <c r="M70" s="118"/>
      <c r="N70" s="118"/>
      <c r="O70" s="118"/>
      <c r="P70" s="118"/>
      <c r="Q70" s="118"/>
      <c r="R70" s="118"/>
      <c r="S70" s="118"/>
      <c r="T70" s="118"/>
      <c r="U70" s="118"/>
      <c r="V70" s="118"/>
      <c r="W70" s="118"/>
      <c r="X70" s="118"/>
      <c r="Y70" s="118"/>
      <c r="Z70" s="118"/>
      <c r="AA70" s="10"/>
      <c r="AB70" s="10"/>
      <c r="AC70" s="10"/>
      <c r="AD70" s="10"/>
      <c r="AE70" s="10"/>
      <c r="AF70" s="10"/>
      <c r="AG70" s="10"/>
      <c r="AH70" s="10"/>
    </row>
    <row r="71" spans="1:34" ht="15.6" customHeight="1" x14ac:dyDescent="0.3">
      <c r="A71" s="18"/>
      <c r="B71" s="44"/>
      <c r="C71" s="189"/>
      <c r="D71" s="90" t="s">
        <v>77</v>
      </c>
      <c r="E71" s="91" t="s">
        <v>289</v>
      </c>
      <c r="F71" s="125"/>
      <c r="G71" s="68"/>
      <c r="H71" s="68"/>
      <c r="I71" s="45"/>
      <c r="J71" s="14"/>
      <c r="K71" s="118"/>
      <c r="L71" s="118"/>
      <c r="M71" s="118"/>
      <c r="N71" s="118"/>
      <c r="O71" s="118"/>
      <c r="P71" s="118"/>
      <c r="Q71" s="118"/>
      <c r="R71" s="118"/>
      <c r="S71" s="118"/>
      <c r="T71" s="118"/>
      <c r="U71" s="118"/>
      <c r="V71" s="118"/>
      <c r="W71" s="118"/>
      <c r="X71" s="118"/>
      <c r="Y71" s="118"/>
      <c r="Z71" s="118"/>
      <c r="AA71" s="10"/>
      <c r="AB71" s="10"/>
      <c r="AC71" s="118"/>
      <c r="AD71" s="10"/>
      <c r="AE71" s="10"/>
      <c r="AF71" s="118"/>
      <c r="AG71" s="10"/>
      <c r="AH71" s="10"/>
    </row>
    <row r="72" spans="1:34" ht="15.6" customHeight="1" x14ac:dyDescent="0.3">
      <c r="A72" s="18"/>
      <c r="B72" s="44"/>
      <c r="C72" s="79" t="s">
        <v>498</v>
      </c>
      <c r="D72" s="7"/>
      <c r="E72" s="8"/>
      <c r="F72" s="123">
        <f t="shared" ref="F72:F78" si="1">SUM(D72:E72)</f>
        <v>0</v>
      </c>
      <c r="G72" s="68"/>
      <c r="H72" s="68"/>
      <c r="I72" s="45"/>
      <c r="J72" s="14"/>
      <c r="K72" s="118"/>
      <c r="L72" s="118"/>
      <c r="M72" s="118"/>
      <c r="N72" s="118"/>
      <c r="O72" s="118"/>
      <c r="P72" s="118"/>
      <c r="Q72" s="118"/>
      <c r="R72" s="118"/>
      <c r="S72" s="118"/>
      <c r="T72" s="118"/>
      <c r="U72" s="118"/>
      <c r="V72" s="118"/>
      <c r="W72" s="118"/>
      <c r="X72" s="118"/>
      <c r="Y72" s="118"/>
      <c r="Z72" s="118"/>
      <c r="AA72" s="10"/>
      <c r="AB72" s="10"/>
      <c r="AC72" s="118"/>
      <c r="AD72" s="10"/>
      <c r="AE72" s="10"/>
      <c r="AF72" s="118"/>
      <c r="AG72" s="10"/>
      <c r="AH72" s="10"/>
    </row>
    <row r="73" spans="1:34" ht="15.6" customHeight="1" x14ac:dyDescent="0.3">
      <c r="A73" s="18"/>
      <c r="B73" s="44"/>
      <c r="C73" s="79" t="s">
        <v>62</v>
      </c>
      <c r="D73" s="7"/>
      <c r="E73" s="8"/>
      <c r="F73" s="123">
        <f t="shared" si="1"/>
        <v>0</v>
      </c>
      <c r="G73" s="68"/>
      <c r="H73" s="68"/>
      <c r="I73" s="45"/>
      <c r="J73" s="14"/>
      <c r="K73" s="118"/>
      <c r="L73" s="118"/>
      <c r="M73" s="118"/>
      <c r="N73" s="118"/>
      <c r="O73" s="118"/>
      <c r="P73" s="118"/>
      <c r="Q73" s="118"/>
      <c r="R73" s="118"/>
      <c r="S73" s="118"/>
      <c r="T73" s="118"/>
      <c r="U73" s="118"/>
      <c r="V73" s="118"/>
      <c r="W73" s="118"/>
      <c r="X73" s="118"/>
      <c r="Y73" s="118"/>
      <c r="Z73" s="118"/>
      <c r="AA73" s="10"/>
      <c r="AB73" s="10"/>
      <c r="AC73" s="118"/>
      <c r="AD73" s="10"/>
      <c r="AE73" s="10"/>
      <c r="AF73" s="118"/>
      <c r="AG73" s="10"/>
      <c r="AH73" s="10"/>
    </row>
    <row r="74" spans="1:34" ht="15.6" customHeight="1" x14ac:dyDescent="0.3">
      <c r="A74" s="18"/>
      <c r="B74" s="44"/>
      <c r="C74" s="79" t="s">
        <v>63</v>
      </c>
      <c r="D74" s="7"/>
      <c r="E74" s="8"/>
      <c r="F74" s="123">
        <f t="shared" si="1"/>
        <v>0</v>
      </c>
      <c r="G74" s="68"/>
      <c r="H74" s="68"/>
      <c r="I74" s="45"/>
      <c r="J74" s="14"/>
      <c r="K74" s="118"/>
      <c r="L74" s="118"/>
      <c r="M74" s="118"/>
      <c r="N74" s="118"/>
      <c r="O74" s="118"/>
      <c r="P74" s="118"/>
      <c r="Q74" s="118"/>
      <c r="R74" s="118"/>
      <c r="S74" s="118"/>
      <c r="T74" s="118"/>
      <c r="U74" s="118"/>
      <c r="V74" s="118"/>
      <c r="W74" s="118"/>
      <c r="X74" s="118"/>
      <c r="Y74" s="118"/>
      <c r="Z74" s="118"/>
      <c r="AA74" s="10"/>
      <c r="AB74" s="10"/>
      <c r="AC74" s="118"/>
      <c r="AD74" s="10"/>
      <c r="AE74" s="10"/>
      <c r="AF74" s="118"/>
      <c r="AG74" s="10"/>
      <c r="AH74" s="10"/>
    </row>
    <row r="75" spans="1:34" ht="15.6" customHeight="1" x14ac:dyDescent="0.3">
      <c r="A75" s="18"/>
      <c r="B75" s="44"/>
      <c r="C75" s="79" t="s">
        <v>64</v>
      </c>
      <c r="D75" s="7"/>
      <c r="E75" s="8"/>
      <c r="F75" s="123">
        <f t="shared" si="1"/>
        <v>0</v>
      </c>
      <c r="G75" s="68"/>
      <c r="H75" s="68"/>
      <c r="I75" s="45"/>
      <c r="J75" s="14"/>
      <c r="K75" s="118"/>
      <c r="L75" s="118"/>
      <c r="M75" s="118"/>
      <c r="N75" s="118"/>
      <c r="O75" s="118"/>
      <c r="P75" s="118"/>
      <c r="Q75" s="118"/>
      <c r="R75" s="118"/>
      <c r="S75" s="118"/>
      <c r="T75" s="118"/>
      <c r="U75" s="118"/>
      <c r="V75" s="118"/>
      <c r="W75" s="118"/>
      <c r="X75" s="118"/>
      <c r="Y75" s="118"/>
      <c r="Z75" s="118"/>
      <c r="AA75" s="10"/>
      <c r="AB75" s="10"/>
      <c r="AC75" s="10"/>
      <c r="AD75" s="10"/>
      <c r="AE75" s="10"/>
      <c r="AF75" s="10"/>
      <c r="AG75" s="10"/>
      <c r="AH75" s="10"/>
    </row>
    <row r="76" spans="1:34" ht="15.6" customHeight="1" x14ac:dyDescent="0.3">
      <c r="A76" s="18"/>
      <c r="B76" s="44"/>
      <c r="C76" s="79" t="s">
        <v>65</v>
      </c>
      <c r="D76" s="7"/>
      <c r="E76" s="8"/>
      <c r="F76" s="123">
        <f t="shared" si="1"/>
        <v>0</v>
      </c>
      <c r="G76" s="68"/>
      <c r="H76" s="68"/>
      <c r="I76" s="45"/>
      <c r="J76" s="14"/>
      <c r="K76" s="118"/>
      <c r="L76" s="118"/>
      <c r="M76" s="118"/>
      <c r="N76" s="118"/>
      <c r="O76" s="118"/>
      <c r="P76" s="118"/>
      <c r="Q76" s="118"/>
      <c r="R76" s="118"/>
      <c r="S76" s="118"/>
      <c r="T76" s="118"/>
      <c r="U76" s="118"/>
      <c r="V76" s="118"/>
      <c r="W76" s="118"/>
      <c r="X76" s="118"/>
      <c r="Y76" s="118"/>
      <c r="Z76" s="118"/>
      <c r="AA76" s="10"/>
      <c r="AB76" s="10"/>
      <c r="AC76" s="118"/>
      <c r="AD76" s="10"/>
      <c r="AE76" s="10"/>
      <c r="AF76" s="118"/>
      <c r="AG76" s="10"/>
      <c r="AH76" s="10"/>
    </row>
    <row r="77" spans="1:34" ht="15.6" customHeight="1" x14ac:dyDescent="0.3">
      <c r="A77" s="18"/>
      <c r="B77" s="44"/>
      <c r="C77" s="79" t="s">
        <v>374</v>
      </c>
      <c r="D77" s="7"/>
      <c r="E77" s="8"/>
      <c r="F77" s="123">
        <f t="shared" si="1"/>
        <v>0</v>
      </c>
      <c r="G77" s="68"/>
      <c r="H77" s="68"/>
      <c r="I77" s="45"/>
      <c r="J77" s="14"/>
      <c r="K77" s="118"/>
      <c r="L77" s="118"/>
      <c r="M77" s="118"/>
      <c r="N77" s="118"/>
      <c r="O77" s="118"/>
      <c r="P77" s="118"/>
      <c r="Q77" s="118"/>
      <c r="R77" s="118"/>
      <c r="S77" s="118"/>
      <c r="T77" s="118"/>
      <c r="U77" s="118"/>
      <c r="V77" s="118"/>
      <c r="W77" s="118"/>
      <c r="X77" s="118"/>
      <c r="Y77" s="118"/>
      <c r="Z77" s="118"/>
      <c r="AA77" s="10"/>
      <c r="AB77" s="10"/>
      <c r="AC77" s="118"/>
      <c r="AD77" s="10"/>
      <c r="AE77" s="10"/>
      <c r="AF77" s="118"/>
      <c r="AG77" s="10"/>
      <c r="AH77" s="10"/>
    </row>
    <row r="78" spans="1:34" ht="15.6" customHeight="1" x14ac:dyDescent="0.35">
      <c r="A78" s="18"/>
      <c r="B78" s="44"/>
      <c r="C78" s="89" t="s">
        <v>493</v>
      </c>
      <c r="D78" s="83">
        <f>SUM(D72:D77)</f>
        <v>0</v>
      </c>
      <c r="E78" s="84">
        <f>SUM(E72:E77)</f>
        <v>0</v>
      </c>
      <c r="F78" s="123">
        <f t="shared" si="1"/>
        <v>0</v>
      </c>
      <c r="G78" s="68"/>
      <c r="H78" s="68"/>
      <c r="I78" s="45"/>
      <c r="J78" s="14"/>
      <c r="K78" s="118"/>
      <c r="L78" s="118"/>
      <c r="M78" s="118"/>
      <c r="N78" s="118"/>
      <c r="O78" s="118"/>
      <c r="P78" s="118"/>
      <c r="Q78" s="118"/>
      <c r="R78" s="118"/>
      <c r="S78" s="118"/>
      <c r="T78" s="118"/>
      <c r="U78" s="118"/>
      <c r="V78" s="118"/>
      <c r="W78" s="118"/>
      <c r="X78" s="118"/>
      <c r="Y78" s="118"/>
      <c r="Z78" s="118"/>
      <c r="AA78" s="10"/>
      <c r="AB78" s="10"/>
      <c r="AC78" s="118"/>
      <c r="AD78" s="10"/>
      <c r="AE78" s="10"/>
      <c r="AF78" s="118"/>
      <c r="AG78" s="10"/>
      <c r="AH78" s="10"/>
    </row>
    <row r="79" spans="1:34" ht="4.95" customHeight="1" x14ac:dyDescent="0.3">
      <c r="A79" s="18"/>
      <c r="B79" s="44"/>
      <c r="C79" s="70"/>
      <c r="D79" s="70"/>
      <c r="E79" s="70"/>
      <c r="F79" s="70"/>
      <c r="G79" s="70"/>
      <c r="H79" s="64"/>
      <c r="I79" s="45"/>
      <c r="J79" s="16"/>
      <c r="K79" s="118"/>
      <c r="L79" s="118"/>
      <c r="M79" s="118"/>
      <c r="N79" s="118"/>
      <c r="O79" s="118"/>
      <c r="P79" s="118"/>
      <c r="Q79" s="118"/>
      <c r="R79" s="118"/>
      <c r="S79" s="118"/>
      <c r="T79" s="118"/>
      <c r="U79" s="118"/>
      <c r="V79" s="118"/>
      <c r="W79" s="118"/>
      <c r="X79" s="118"/>
      <c r="Y79" s="118"/>
      <c r="Z79" s="118"/>
      <c r="AA79" s="10"/>
      <c r="AB79" s="10"/>
      <c r="AC79" s="118"/>
      <c r="AD79" s="10"/>
      <c r="AE79" s="10"/>
      <c r="AF79" s="118"/>
      <c r="AG79" s="10"/>
      <c r="AH79" s="10"/>
    </row>
    <row r="80" spans="1:34" ht="15.6" customHeight="1" x14ac:dyDescent="0.3">
      <c r="A80" s="18"/>
      <c r="B80" s="44"/>
      <c r="C80" s="86" t="str">
        <f>IF(AND(D54=D68,D54=D78),"",Sheet2!$G$72)</f>
        <v/>
      </c>
      <c r="D80" s="70"/>
      <c r="E80" s="70"/>
      <c r="F80" s="70"/>
      <c r="G80" s="70"/>
      <c r="H80" s="64"/>
      <c r="I80" s="45"/>
      <c r="J80" s="10"/>
      <c r="K80" s="118"/>
      <c r="L80" s="118"/>
      <c r="M80" s="118"/>
      <c r="N80" s="118"/>
      <c r="O80" s="118"/>
      <c r="P80" s="118"/>
      <c r="Q80" s="118"/>
      <c r="R80" s="118"/>
      <c r="S80" s="118"/>
      <c r="T80" s="118"/>
      <c r="U80" s="118"/>
      <c r="V80" s="118"/>
      <c r="W80" s="118"/>
      <c r="X80" s="118"/>
      <c r="Y80" s="118"/>
      <c r="Z80" s="118"/>
      <c r="AA80" s="10"/>
      <c r="AB80" s="10"/>
      <c r="AC80" s="118"/>
      <c r="AD80" s="10"/>
      <c r="AE80" s="10"/>
      <c r="AF80" s="118"/>
      <c r="AG80" s="10"/>
      <c r="AH80" s="10"/>
    </row>
    <row r="81" spans="1:34" ht="4.95" customHeight="1" x14ac:dyDescent="0.3">
      <c r="A81" s="18"/>
      <c r="B81" s="44"/>
      <c r="C81" s="86"/>
      <c r="D81" s="87"/>
      <c r="E81" s="87"/>
      <c r="F81" s="87"/>
      <c r="G81" s="87"/>
      <c r="H81" s="87"/>
      <c r="I81" s="45"/>
      <c r="J81" s="10"/>
      <c r="K81" s="118"/>
      <c r="L81" s="118"/>
      <c r="M81" s="118"/>
      <c r="N81" s="118"/>
      <c r="O81" s="118"/>
      <c r="P81" s="118"/>
      <c r="Q81" s="118"/>
      <c r="R81" s="118"/>
      <c r="S81" s="118"/>
      <c r="T81" s="118"/>
      <c r="U81" s="118"/>
      <c r="V81" s="118"/>
      <c r="W81" s="118"/>
      <c r="X81" s="118"/>
      <c r="Y81" s="118"/>
      <c r="Z81" s="118"/>
      <c r="AA81" s="10"/>
      <c r="AB81" s="10"/>
      <c r="AC81" s="118"/>
      <c r="AD81" s="10"/>
      <c r="AE81" s="10"/>
      <c r="AF81" s="118"/>
      <c r="AG81" s="10"/>
      <c r="AH81" s="10"/>
    </row>
    <row r="82" spans="1:34" ht="15.6" customHeight="1" x14ac:dyDescent="0.3">
      <c r="A82" s="18"/>
      <c r="B82" s="44"/>
      <c r="C82" s="86" t="str">
        <f>IF(AND(E54=E68,E54=E78),"",Sheet2!$G$73)</f>
        <v/>
      </c>
      <c r="D82" s="87"/>
      <c r="E82" s="87"/>
      <c r="F82" s="87"/>
      <c r="G82" s="87"/>
      <c r="H82" s="64"/>
      <c r="I82" s="45"/>
      <c r="J82" s="10"/>
      <c r="K82" s="118"/>
      <c r="L82" s="118"/>
      <c r="M82" s="118"/>
      <c r="N82" s="118"/>
      <c r="O82" s="118"/>
      <c r="P82" s="118"/>
      <c r="Q82" s="118"/>
      <c r="R82" s="118"/>
      <c r="S82" s="118"/>
      <c r="T82" s="118"/>
      <c r="U82" s="118"/>
      <c r="V82" s="118"/>
      <c r="W82" s="118"/>
      <c r="X82" s="118"/>
      <c r="Y82" s="118"/>
      <c r="Z82" s="118"/>
      <c r="AA82" s="10"/>
      <c r="AB82" s="10"/>
      <c r="AC82" s="118"/>
      <c r="AD82" s="10"/>
      <c r="AE82" s="10"/>
      <c r="AF82" s="118"/>
      <c r="AG82" s="10"/>
      <c r="AH82" s="10"/>
    </row>
    <row r="83" spans="1:34" ht="15.6" customHeight="1" thickBot="1" x14ac:dyDescent="0.35">
      <c r="A83" s="18"/>
      <c r="B83" s="74"/>
      <c r="C83" s="88"/>
      <c r="D83" s="88"/>
      <c r="E83" s="88"/>
      <c r="F83" s="88"/>
      <c r="G83" s="88"/>
      <c r="H83" s="88"/>
      <c r="I83" s="75"/>
      <c r="J83" s="10"/>
      <c r="K83" s="118"/>
      <c r="L83" s="118"/>
      <c r="M83" s="118"/>
      <c r="N83" s="118"/>
      <c r="O83" s="118"/>
      <c r="P83" s="118"/>
      <c r="Q83" s="118"/>
      <c r="R83" s="118"/>
      <c r="S83" s="118"/>
      <c r="T83" s="118"/>
      <c r="U83" s="118"/>
      <c r="V83" s="118"/>
      <c r="W83" s="118"/>
      <c r="X83" s="118"/>
      <c r="Y83" s="118"/>
      <c r="Z83" s="118"/>
      <c r="AA83" s="10"/>
      <c r="AB83" s="10"/>
      <c r="AC83" s="118"/>
      <c r="AD83" s="10"/>
      <c r="AE83" s="10"/>
      <c r="AF83" s="118"/>
      <c r="AG83" s="10"/>
      <c r="AH83" s="10"/>
    </row>
    <row r="84" spans="1:34" ht="7.95" customHeight="1" thickTop="1" x14ac:dyDescent="0.3">
      <c r="A84" s="18"/>
      <c r="B84" s="1"/>
      <c r="C84" s="1"/>
      <c r="D84" s="1"/>
      <c r="E84" s="1"/>
      <c r="F84" s="1"/>
      <c r="G84" s="1"/>
      <c r="H84" s="1"/>
      <c r="I84" s="1"/>
      <c r="J84" s="10"/>
      <c r="K84" s="118"/>
      <c r="L84" s="118"/>
      <c r="M84" s="118"/>
      <c r="N84" s="118"/>
      <c r="O84" s="118"/>
      <c r="P84" s="118"/>
      <c r="Q84" s="118"/>
      <c r="R84" s="118"/>
      <c r="S84" s="118"/>
      <c r="T84" s="118"/>
      <c r="U84" s="118"/>
      <c r="V84" s="118"/>
      <c r="W84" s="118"/>
      <c r="X84" s="118"/>
      <c r="Y84" s="118"/>
      <c r="Z84" s="118"/>
      <c r="AA84" s="10"/>
      <c r="AB84" s="10"/>
      <c r="AC84" s="118"/>
      <c r="AD84" s="10"/>
      <c r="AE84" s="10"/>
      <c r="AF84" s="118"/>
      <c r="AG84" s="10"/>
      <c r="AH84" s="10"/>
    </row>
    <row r="85" spans="1:34" ht="8.4" customHeight="1" x14ac:dyDescent="0.3">
      <c r="A85" s="18"/>
      <c r="B85" s="92"/>
      <c r="C85" s="93"/>
      <c r="D85" s="93"/>
      <c r="E85" s="93"/>
      <c r="F85" s="93"/>
      <c r="G85" s="93"/>
      <c r="H85" s="93"/>
      <c r="I85" s="94"/>
      <c r="J85" s="10"/>
      <c r="K85" s="118"/>
      <c r="L85" s="118"/>
      <c r="M85" s="118"/>
      <c r="N85" s="118"/>
      <c r="O85" s="118"/>
      <c r="P85" s="118"/>
      <c r="Q85" s="118"/>
      <c r="R85" s="118"/>
      <c r="S85" s="118"/>
      <c r="T85" s="118"/>
      <c r="U85" s="118"/>
      <c r="V85" s="118"/>
      <c r="W85" s="118"/>
      <c r="X85" s="118"/>
      <c r="Y85" s="118"/>
      <c r="Z85" s="118"/>
      <c r="AA85" s="10"/>
      <c r="AB85" s="10"/>
      <c r="AC85" s="118"/>
      <c r="AD85" s="10"/>
      <c r="AE85" s="10"/>
      <c r="AF85" s="118"/>
      <c r="AG85" s="10"/>
      <c r="AH85" s="10"/>
    </row>
    <row r="86" spans="1:34" ht="15" customHeight="1" x14ac:dyDescent="0.4">
      <c r="A86" s="18"/>
      <c r="B86" s="95"/>
      <c r="C86" s="96" t="str">
        <f>Sheet2!G111</f>
        <v>• Una vez que complete el Formulario 3.1.4, por favor</v>
      </c>
      <c r="D86" s="97"/>
      <c r="E86" s="97"/>
      <c r="F86" s="98"/>
      <c r="G86" s="99"/>
      <c r="H86" s="100"/>
      <c r="I86" s="101"/>
      <c r="J86" s="10"/>
      <c r="K86" s="118"/>
      <c r="L86" s="118"/>
      <c r="M86" s="118"/>
      <c r="N86" s="118"/>
      <c r="O86" s="118"/>
      <c r="P86" s="118"/>
      <c r="Q86" s="118"/>
      <c r="R86" s="118"/>
      <c r="S86" s="118"/>
      <c r="T86" s="118"/>
      <c r="U86" s="118"/>
      <c r="V86" s="118"/>
      <c r="W86" s="118"/>
      <c r="X86" s="118"/>
      <c r="Y86" s="118"/>
      <c r="Z86" s="118"/>
      <c r="AA86" s="10"/>
      <c r="AB86" s="10"/>
      <c r="AC86" s="10"/>
      <c r="AD86" s="10"/>
      <c r="AE86" s="10"/>
      <c r="AF86" s="10"/>
      <c r="AG86" s="10"/>
      <c r="AH86" s="10"/>
    </row>
    <row r="87" spans="1:34" ht="30" x14ac:dyDescent="0.7">
      <c r="A87" s="18"/>
      <c r="B87" s="95"/>
      <c r="C87" s="102" t="str">
        <f>Sheet2!G112</f>
        <v>a) grábelo con el siguiente nombre:</v>
      </c>
      <c r="D87" s="103" t="str">
        <f>"CO_"&amp;IF(OR(ISBLANK(D29),D29=0),"FLOid",D29)</f>
        <v>CO_FLOid</v>
      </c>
      <c r="E87" s="104"/>
      <c r="F87" s="105"/>
      <c r="G87" s="105"/>
      <c r="H87" s="100"/>
      <c r="I87" s="101"/>
      <c r="J87" s="10"/>
      <c r="K87" s="118"/>
      <c r="L87" s="118"/>
      <c r="M87" s="118"/>
      <c r="N87" s="118"/>
      <c r="O87" s="118"/>
      <c r="P87" s="118"/>
      <c r="Q87" s="118"/>
      <c r="R87" s="118"/>
      <c r="S87" s="118"/>
      <c r="T87" s="118"/>
      <c r="U87" s="118"/>
      <c r="V87" s="118"/>
      <c r="W87" s="118"/>
      <c r="X87" s="118"/>
      <c r="Y87" s="118"/>
      <c r="Z87" s="118"/>
      <c r="AA87" s="10"/>
      <c r="AB87" s="10"/>
      <c r="AC87" s="10"/>
      <c r="AD87" s="10"/>
      <c r="AE87" s="10"/>
      <c r="AF87" s="10"/>
      <c r="AG87" s="10"/>
      <c r="AH87" s="10"/>
    </row>
    <row r="88" spans="1:34" ht="4.95" customHeight="1" x14ac:dyDescent="0.3">
      <c r="A88" s="18"/>
      <c r="B88" s="95"/>
      <c r="C88" s="106"/>
      <c r="D88" s="100"/>
      <c r="E88" s="100"/>
      <c r="F88" s="97"/>
      <c r="G88" s="97"/>
      <c r="H88" s="100"/>
      <c r="I88" s="101"/>
      <c r="J88" s="10"/>
      <c r="K88" s="118"/>
      <c r="L88" s="118"/>
      <c r="M88" s="118"/>
      <c r="N88" s="118"/>
      <c r="O88" s="118"/>
      <c r="P88" s="118"/>
      <c r="Q88" s="118"/>
      <c r="R88" s="118"/>
      <c r="S88" s="118"/>
      <c r="T88" s="118"/>
      <c r="U88" s="118"/>
      <c r="V88" s="118"/>
      <c r="W88" s="118"/>
      <c r="X88" s="118"/>
      <c r="Y88" s="118"/>
      <c r="Z88" s="118"/>
      <c r="AA88" s="10"/>
      <c r="AB88" s="10"/>
      <c r="AC88" s="10"/>
      <c r="AD88" s="10"/>
      <c r="AE88" s="10"/>
      <c r="AF88" s="10"/>
      <c r="AG88" s="10"/>
      <c r="AH88" s="10"/>
    </row>
    <row r="89" spans="1:34" ht="15.6" customHeight="1" x14ac:dyDescent="0.3">
      <c r="A89" s="18"/>
      <c r="B89" s="95"/>
      <c r="C89" s="102" t="str">
        <f>Sheet2!G113</f>
        <v>b) envíelo al correo electrónico:</v>
      </c>
      <c r="D89" s="107" t="s">
        <v>407</v>
      </c>
      <c r="E89" s="104"/>
      <c r="F89" s="108"/>
      <c r="G89" s="108"/>
      <c r="H89" s="100"/>
      <c r="I89" s="101"/>
      <c r="J89" s="10"/>
      <c r="K89" s="118"/>
      <c r="L89" s="118"/>
      <c r="M89" s="118"/>
      <c r="N89" s="118"/>
      <c r="O89" s="118"/>
      <c r="P89" s="118"/>
      <c r="Q89" s="118"/>
      <c r="R89" s="118"/>
      <c r="S89" s="118"/>
      <c r="T89" s="118"/>
      <c r="U89" s="118"/>
      <c r="V89" s="118"/>
      <c r="W89" s="118"/>
      <c r="X89" s="118"/>
      <c r="Y89" s="118"/>
      <c r="Z89" s="118"/>
      <c r="AA89" s="10"/>
      <c r="AB89" s="10"/>
      <c r="AC89" s="10"/>
      <c r="AD89" s="10"/>
      <c r="AE89" s="10"/>
      <c r="AF89" s="10"/>
      <c r="AG89" s="10"/>
      <c r="AH89" s="10"/>
    </row>
    <row r="90" spans="1:34" ht="8.4" customHeight="1" x14ac:dyDescent="0.3">
      <c r="A90" s="18"/>
      <c r="B90" s="95"/>
      <c r="C90" s="109"/>
      <c r="D90" s="110"/>
      <c r="E90" s="104"/>
      <c r="F90" s="108"/>
      <c r="G90" s="108"/>
      <c r="H90" s="100"/>
      <c r="I90" s="101"/>
      <c r="J90" s="10"/>
      <c r="K90" s="118"/>
      <c r="L90" s="118"/>
      <c r="M90" s="118"/>
      <c r="N90" s="118"/>
      <c r="O90" s="118"/>
      <c r="P90" s="118"/>
      <c r="Q90" s="118"/>
      <c r="R90" s="118"/>
      <c r="S90" s="118"/>
      <c r="T90" s="118"/>
      <c r="U90" s="118"/>
      <c r="V90" s="118"/>
      <c r="W90" s="118"/>
      <c r="X90" s="118"/>
      <c r="Y90" s="118"/>
      <c r="Z90" s="118"/>
      <c r="AA90" s="10"/>
      <c r="AB90" s="10"/>
      <c r="AC90" s="10"/>
      <c r="AD90" s="10"/>
      <c r="AE90" s="10"/>
      <c r="AF90" s="10"/>
      <c r="AG90" s="10"/>
      <c r="AH90" s="10"/>
    </row>
    <row r="91" spans="1:34" ht="15.6" customHeight="1" x14ac:dyDescent="0.3">
      <c r="A91" s="18"/>
      <c r="B91" s="95"/>
      <c r="C91" s="96" t="str">
        <f>Sheet2!G115</f>
        <v>• Si usted tiene alguna pregunta sobre como completar el Formulario 3.1.4, por favor escríbanos al correo electrónico:</v>
      </c>
      <c r="D91" s="104"/>
      <c r="E91" s="104"/>
      <c r="F91" s="108"/>
      <c r="G91" s="108"/>
      <c r="H91" s="100"/>
      <c r="I91" s="101"/>
      <c r="J91" s="10"/>
      <c r="K91" s="118"/>
      <c r="L91" s="118"/>
      <c r="M91" s="118"/>
      <c r="N91" s="118"/>
      <c r="O91" s="118"/>
      <c r="P91" s="118"/>
      <c r="Q91" s="118"/>
      <c r="R91" s="118"/>
      <c r="S91" s="118"/>
      <c r="T91" s="118"/>
      <c r="U91" s="118"/>
      <c r="V91" s="118"/>
      <c r="W91" s="118"/>
      <c r="X91" s="118"/>
      <c r="Y91" s="118"/>
      <c r="Z91" s="118"/>
      <c r="AA91" s="10"/>
      <c r="AB91" s="10"/>
      <c r="AC91" s="10"/>
      <c r="AD91" s="10"/>
      <c r="AE91" s="10"/>
      <c r="AF91" s="10"/>
      <c r="AG91" s="10"/>
      <c r="AH91" s="10"/>
    </row>
    <row r="92" spans="1:34" ht="15.6" customHeight="1" x14ac:dyDescent="0.3">
      <c r="A92" s="18"/>
      <c r="B92" s="95"/>
      <c r="C92" s="100"/>
      <c r="D92" s="107" t="s">
        <v>407</v>
      </c>
      <c r="E92" s="100"/>
      <c r="F92" s="100"/>
      <c r="G92" s="100"/>
      <c r="H92" s="100"/>
      <c r="I92" s="101"/>
      <c r="J92" s="10"/>
      <c r="K92" s="118"/>
      <c r="L92" s="118"/>
      <c r="M92" s="118"/>
      <c r="N92" s="118"/>
      <c r="O92" s="118"/>
      <c r="P92" s="118"/>
      <c r="Q92" s="118"/>
      <c r="R92" s="118"/>
      <c r="S92" s="118"/>
      <c r="T92" s="118"/>
      <c r="U92" s="118"/>
      <c r="V92" s="118"/>
      <c r="W92" s="118"/>
      <c r="X92" s="118"/>
      <c r="Y92" s="118"/>
      <c r="Z92" s="118"/>
      <c r="AA92" s="10"/>
      <c r="AB92" s="10"/>
      <c r="AC92" s="10"/>
      <c r="AD92" s="10"/>
      <c r="AE92" s="10"/>
      <c r="AF92" s="10"/>
      <c r="AG92" s="10"/>
      <c r="AH92" s="10"/>
    </row>
    <row r="93" spans="1:34" ht="6.6" customHeight="1" x14ac:dyDescent="0.3">
      <c r="A93" s="18"/>
      <c r="B93" s="112"/>
      <c r="C93" s="113"/>
      <c r="D93" s="113"/>
      <c r="E93" s="113"/>
      <c r="F93" s="113"/>
      <c r="G93" s="113"/>
      <c r="H93" s="113"/>
      <c r="I93" s="114"/>
      <c r="J93" s="10"/>
      <c r="K93" s="118"/>
      <c r="L93" s="118"/>
      <c r="M93" s="118"/>
      <c r="N93" s="118"/>
      <c r="O93" s="118"/>
      <c r="P93" s="118"/>
      <c r="Q93" s="118"/>
      <c r="R93" s="118"/>
      <c r="S93" s="118"/>
      <c r="T93" s="118"/>
      <c r="U93" s="118"/>
      <c r="V93" s="118"/>
      <c r="W93" s="118"/>
      <c r="X93" s="118"/>
      <c r="Y93" s="118"/>
      <c r="Z93" s="118"/>
      <c r="AA93" s="10"/>
      <c r="AB93" s="10"/>
      <c r="AC93" s="10"/>
      <c r="AD93" s="10"/>
      <c r="AE93" s="10"/>
      <c r="AF93" s="10"/>
      <c r="AG93" s="10"/>
      <c r="AH93" s="10"/>
    </row>
    <row r="94" spans="1:34" x14ac:dyDescent="0.3">
      <c r="A94" s="18"/>
      <c r="B94" s="18"/>
      <c r="C94" s="18"/>
      <c r="D94" s="18"/>
      <c r="E94" s="18"/>
      <c r="F94" s="18"/>
      <c r="G94" s="18"/>
      <c r="H94" s="18"/>
      <c r="I94" s="18"/>
      <c r="J94" s="10"/>
      <c r="K94" s="118"/>
      <c r="L94" s="118"/>
      <c r="M94" s="118"/>
      <c r="N94" s="118"/>
      <c r="O94" s="118"/>
      <c r="P94" s="118"/>
      <c r="Q94" s="118"/>
      <c r="R94" s="118"/>
      <c r="S94" s="118"/>
      <c r="T94" s="118"/>
      <c r="U94" s="118"/>
      <c r="V94" s="118"/>
      <c r="W94" s="118"/>
      <c r="X94" s="118"/>
      <c r="Y94" s="118"/>
      <c r="Z94" s="118"/>
      <c r="AA94" s="10"/>
      <c r="AB94" s="10"/>
      <c r="AC94" s="10"/>
      <c r="AD94" s="10"/>
      <c r="AE94" s="10"/>
      <c r="AF94" s="10"/>
      <c r="AG94" s="10"/>
      <c r="AH94" s="10"/>
    </row>
    <row r="95" spans="1:34" x14ac:dyDescent="0.3">
      <c r="A95" s="18"/>
      <c r="B95" s="18"/>
      <c r="C95" s="18"/>
      <c r="D95" s="18"/>
      <c r="E95" s="18"/>
      <c r="F95" s="18"/>
      <c r="G95" s="18"/>
      <c r="H95" s="18"/>
      <c r="I95" s="18"/>
      <c r="J95" s="10"/>
      <c r="K95" s="118"/>
      <c r="L95" s="118"/>
      <c r="M95" s="118"/>
      <c r="N95" s="118"/>
      <c r="O95" s="118"/>
      <c r="P95" s="118"/>
      <c r="Q95" s="118"/>
      <c r="R95" s="118"/>
      <c r="S95" s="118"/>
      <c r="T95" s="118"/>
      <c r="U95" s="118"/>
      <c r="V95" s="118"/>
      <c r="W95" s="118"/>
      <c r="X95" s="118"/>
      <c r="Y95" s="118"/>
      <c r="Z95" s="118"/>
      <c r="AA95" s="10"/>
      <c r="AB95" s="10"/>
      <c r="AC95" s="10"/>
      <c r="AD95" s="10"/>
      <c r="AE95" s="10"/>
      <c r="AF95" s="10"/>
      <c r="AG95" s="10"/>
      <c r="AH95" s="10"/>
    </row>
    <row r="96" spans="1:34" x14ac:dyDescent="0.3">
      <c r="A96" s="18"/>
      <c r="B96" s="18"/>
      <c r="C96" s="18"/>
      <c r="D96" s="18"/>
      <c r="E96" s="18"/>
      <c r="F96" s="18"/>
      <c r="G96" s="18"/>
      <c r="H96" s="18"/>
      <c r="I96" s="18"/>
      <c r="J96" s="10"/>
      <c r="K96" s="118"/>
      <c r="L96" s="118"/>
      <c r="M96" s="118"/>
      <c r="N96" s="118"/>
      <c r="O96" s="118"/>
      <c r="P96" s="118"/>
      <c r="Q96" s="118"/>
      <c r="R96" s="118"/>
      <c r="S96" s="118"/>
      <c r="T96" s="118"/>
      <c r="U96" s="118"/>
      <c r="V96" s="118"/>
      <c r="W96" s="118"/>
      <c r="X96" s="118"/>
      <c r="Y96" s="118"/>
      <c r="Z96" s="118"/>
      <c r="AA96" s="10"/>
      <c r="AB96" s="10"/>
      <c r="AC96" s="10"/>
      <c r="AD96" s="10"/>
      <c r="AE96" s="10"/>
      <c r="AF96" s="10"/>
      <c r="AG96" s="10"/>
      <c r="AH96" s="10"/>
    </row>
    <row r="97" spans="1:34" x14ac:dyDescent="0.3">
      <c r="A97" s="18"/>
      <c r="B97" s="18"/>
      <c r="C97" s="18"/>
      <c r="D97" s="18"/>
      <c r="E97" s="18"/>
      <c r="F97" s="18"/>
      <c r="G97" s="18"/>
      <c r="H97" s="18"/>
      <c r="I97" s="18"/>
      <c r="J97" s="10"/>
      <c r="K97" s="118"/>
      <c r="L97" s="118"/>
      <c r="M97" s="118"/>
      <c r="N97" s="118"/>
      <c r="O97" s="118"/>
      <c r="P97" s="118"/>
      <c r="Q97" s="118"/>
      <c r="R97" s="118"/>
      <c r="S97" s="118"/>
      <c r="T97" s="118"/>
      <c r="U97" s="118"/>
      <c r="V97" s="118"/>
      <c r="W97" s="118"/>
      <c r="X97" s="118"/>
      <c r="Y97" s="118"/>
      <c r="Z97" s="118"/>
      <c r="AA97" s="10"/>
      <c r="AB97" s="10"/>
      <c r="AC97" s="10"/>
      <c r="AD97" s="10"/>
      <c r="AE97" s="10"/>
      <c r="AF97" s="10"/>
      <c r="AG97" s="10"/>
      <c r="AH97" s="10"/>
    </row>
    <row r="98" spans="1:34" x14ac:dyDescent="0.3">
      <c r="A98" s="18"/>
      <c r="B98" s="18"/>
      <c r="C98" s="18"/>
      <c r="D98" s="18"/>
      <c r="E98" s="18"/>
      <c r="F98" s="18"/>
      <c r="G98" s="18"/>
      <c r="H98" s="9"/>
      <c r="I98" s="18"/>
      <c r="J98" s="10"/>
      <c r="K98" s="118"/>
      <c r="L98" s="118"/>
      <c r="M98" s="118"/>
      <c r="N98" s="118"/>
      <c r="O98" s="118"/>
      <c r="P98" s="118"/>
      <c r="Q98" s="118"/>
      <c r="R98" s="118"/>
      <c r="S98" s="118"/>
      <c r="T98" s="118"/>
      <c r="U98" s="118"/>
      <c r="V98" s="118"/>
      <c r="W98" s="118"/>
      <c r="X98" s="118"/>
      <c r="Y98" s="118"/>
      <c r="Z98" s="118"/>
      <c r="AA98" s="10"/>
      <c r="AB98" s="10"/>
      <c r="AC98" s="10"/>
      <c r="AD98" s="10"/>
      <c r="AE98" s="10"/>
      <c r="AF98" s="10"/>
      <c r="AG98" s="10"/>
      <c r="AH98" s="10"/>
    </row>
    <row r="99" spans="1:34" x14ac:dyDescent="0.3">
      <c r="A99" s="18"/>
      <c r="B99" s="18"/>
      <c r="C99" s="18"/>
      <c r="D99" s="18"/>
      <c r="E99" s="18"/>
      <c r="F99" s="18"/>
      <c r="G99" s="18"/>
      <c r="H99" s="9"/>
      <c r="I99" s="18"/>
      <c r="J99" s="10"/>
      <c r="K99" s="118"/>
      <c r="L99" s="118"/>
      <c r="M99" s="118"/>
      <c r="N99" s="118"/>
      <c r="O99" s="118"/>
      <c r="P99" s="118"/>
      <c r="Q99" s="118"/>
      <c r="R99" s="118"/>
      <c r="S99" s="118"/>
      <c r="T99" s="118"/>
      <c r="U99" s="118"/>
      <c r="V99" s="118"/>
      <c r="W99" s="118"/>
      <c r="X99" s="118"/>
      <c r="Y99" s="118"/>
      <c r="Z99" s="118"/>
      <c r="AA99" s="10"/>
      <c r="AB99" s="10"/>
      <c r="AC99" s="10"/>
      <c r="AD99" s="10"/>
      <c r="AE99" s="10"/>
      <c r="AF99" s="10"/>
      <c r="AG99" s="10"/>
      <c r="AH99" s="10"/>
    </row>
    <row r="100" spans="1:34" x14ac:dyDescent="0.3">
      <c r="A100" s="18"/>
      <c r="B100" s="18"/>
      <c r="C100" s="18"/>
      <c r="D100" s="18"/>
      <c r="E100" s="18"/>
      <c r="F100" s="18"/>
      <c r="G100" s="18"/>
      <c r="H100" s="9"/>
      <c r="I100" s="18"/>
      <c r="J100" s="10"/>
      <c r="K100" s="118"/>
      <c r="L100" s="118"/>
      <c r="M100" s="118"/>
      <c r="N100" s="118"/>
      <c r="O100" s="118"/>
      <c r="P100" s="118"/>
      <c r="Q100" s="118"/>
      <c r="R100" s="118"/>
      <c r="S100" s="118"/>
      <c r="T100" s="118"/>
      <c r="U100" s="118"/>
      <c r="V100" s="118"/>
      <c r="W100" s="118"/>
      <c r="X100" s="118"/>
      <c r="Y100" s="118"/>
      <c r="Z100" s="118"/>
      <c r="AA100" s="10"/>
      <c r="AB100" s="10"/>
      <c r="AC100" s="10"/>
      <c r="AD100" s="10"/>
      <c r="AE100" s="10"/>
      <c r="AF100" s="10"/>
      <c r="AG100" s="10"/>
      <c r="AH100" s="10"/>
    </row>
    <row r="101" spans="1:34" x14ac:dyDescent="0.3">
      <c r="A101" s="18"/>
      <c r="B101" s="18"/>
      <c r="C101" s="18"/>
      <c r="D101" s="18"/>
      <c r="E101" s="18"/>
      <c r="F101" s="18"/>
      <c r="G101" s="18"/>
      <c r="H101" s="9"/>
      <c r="I101" s="18"/>
      <c r="J101" s="10"/>
      <c r="K101" s="118"/>
      <c r="L101" s="118"/>
      <c r="M101" s="118"/>
      <c r="N101" s="118"/>
      <c r="O101" s="118"/>
      <c r="P101" s="118"/>
      <c r="Q101" s="118"/>
      <c r="R101" s="118"/>
      <c r="S101" s="118"/>
      <c r="T101" s="118"/>
      <c r="U101" s="118"/>
      <c r="V101" s="118"/>
      <c r="W101" s="118"/>
      <c r="X101" s="118"/>
      <c r="Y101" s="118"/>
      <c r="Z101" s="118"/>
      <c r="AA101" s="10"/>
      <c r="AB101" s="10"/>
      <c r="AC101" s="10"/>
      <c r="AD101" s="10"/>
      <c r="AE101" s="10"/>
      <c r="AF101" s="10"/>
      <c r="AG101" s="10"/>
      <c r="AH101" s="10"/>
    </row>
    <row r="102" spans="1:34" x14ac:dyDescent="0.3">
      <c r="A102" s="18"/>
      <c r="B102" s="18"/>
      <c r="C102" s="18"/>
      <c r="D102" s="18"/>
      <c r="E102" s="18"/>
      <c r="F102" s="18"/>
      <c r="G102" s="18"/>
      <c r="H102" s="18"/>
      <c r="I102" s="18"/>
      <c r="J102" s="10"/>
      <c r="K102" s="118"/>
      <c r="L102" s="118"/>
      <c r="M102" s="118"/>
      <c r="N102" s="118"/>
      <c r="O102" s="118"/>
      <c r="P102" s="118"/>
      <c r="Q102" s="118"/>
      <c r="R102" s="118"/>
      <c r="S102" s="118"/>
      <c r="T102" s="118"/>
      <c r="U102" s="118"/>
      <c r="V102" s="118"/>
      <c r="W102" s="118"/>
      <c r="X102" s="118"/>
      <c r="Y102" s="118"/>
      <c r="Z102" s="118"/>
      <c r="AA102" s="10"/>
      <c r="AB102" s="10"/>
      <c r="AC102" s="10"/>
      <c r="AD102" s="10"/>
      <c r="AE102" s="10"/>
      <c r="AF102" s="10"/>
      <c r="AG102" s="10"/>
      <c r="AH102" s="10"/>
    </row>
    <row r="103" spans="1:34" x14ac:dyDescent="0.3">
      <c r="A103" s="18"/>
      <c r="B103" s="18"/>
      <c r="C103" s="18"/>
      <c r="D103" s="18"/>
      <c r="E103" s="18"/>
      <c r="F103" s="18"/>
      <c r="G103" s="18"/>
      <c r="H103" s="18"/>
      <c r="I103" s="18"/>
      <c r="J103" s="10"/>
      <c r="K103" s="118"/>
      <c r="L103" s="118"/>
      <c r="M103" s="118"/>
      <c r="N103" s="118"/>
      <c r="O103" s="118"/>
      <c r="P103" s="118"/>
      <c r="Q103" s="118"/>
      <c r="R103" s="118"/>
      <c r="S103" s="118"/>
      <c r="T103" s="118"/>
      <c r="U103" s="118"/>
      <c r="V103" s="118"/>
      <c r="W103" s="118"/>
      <c r="X103" s="118"/>
      <c r="Y103" s="118"/>
      <c r="Z103" s="118"/>
      <c r="AA103" s="10"/>
      <c r="AB103" s="10"/>
      <c r="AC103" s="10"/>
      <c r="AD103" s="10"/>
      <c r="AE103" s="10"/>
      <c r="AF103" s="10"/>
      <c r="AG103" s="10"/>
      <c r="AH103" s="10"/>
    </row>
    <row r="104" spans="1:34" x14ac:dyDescent="0.3">
      <c r="A104" s="18"/>
      <c r="B104" s="18"/>
      <c r="C104" s="18"/>
      <c r="D104" s="18"/>
      <c r="E104" s="18"/>
      <c r="F104" s="18"/>
      <c r="G104" s="18"/>
      <c r="H104" s="18"/>
      <c r="I104" s="18"/>
      <c r="J104" s="10"/>
      <c r="K104" s="118"/>
      <c r="L104" s="118"/>
      <c r="M104" s="118"/>
      <c r="N104" s="118"/>
      <c r="O104" s="118"/>
      <c r="P104" s="118"/>
      <c r="Q104" s="118"/>
      <c r="R104" s="118"/>
      <c r="S104" s="118"/>
      <c r="T104" s="118"/>
      <c r="U104" s="118"/>
      <c r="V104" s="118"/>
      <c r="W104" s="118"/>
      <c r="X104" s="118"/>
      <c r="Y104" s="118"/>
      <c r="Z104" s="118"/>
      <c r="AA104" s="10"/>
      <c r="AB104" s="10"/>
      <c r="AC104" s="10"/>
      <c r="AD104" s="10"/>
      <c r="AE104" s="10"/>
      <c r="AF104" s="10"/>
      <c r="AG104" s="10"/>
      <c r="AH104" s="10"/>
    </row>
    <row r="105" spans="1:34" x14ac:dyDescent="0.3">
      <c r="A105" s="18"/>
      <c r="B105" s="18"/>
      <c r="C105" s="18"/>
      <c r="D105" s="18"/>
      <c r="E105" s="18"/>
      <c r="F105" s="18"/>
      <c r="G105" s="18"/>
      <c r="H105" s="18"/>
      <c r="I105" s="18"/>
      <c r="J105" s="10"/>
      <c r="K105" s="118"/>
      <c r="L105" s="118"/>
      <c r="M105" s="118"/>
      <c r="N105" s="118"/>
      <c r="O105" s="118"/>
      <c r="P105" s="118"/>
      <c r="Q105" s="118"/>
      <c r="R105" s="118"/>
      <c r="S105" s="118"/>
      <c r="T105" s="118"/>
      <c r="U105" s="118"/>
      <c r="V105" s="118"/>
      <c r="W105" s="118"/>
      <c r="X105" s="118"/>
      <c r="Y105" s="118"/>
      <c r="Z105" s="118"/>
      <c r="AA105" s="10"/>
      <c r="AB105" s="10"/>
      <c r="AC105" s="10"/>
      <c r="AD105" s="10"/>
      <c r="AE105" s="10"/>
      <c r="AF105" s="10"/>
      <c r="AG105" s="10"/>
      <c r="AH105" s="10"/>
    </row>
    <row r="106" spans="1:34" x14ac:dyDescent="0.3">
      <c r="A106" s="18"/>
      <c r="B106" s="18"/>
      <c r="C106" s="18"/>
      <c r="D106" s="18"/>
      <c r="E106" s="18"/>
      <c r="F106" s="18"/>
      <c r="G106" s="18"/>
      <c r="H106" s="18"/>
      <c r="I106" s="18"/>
      <c r="J106" s="10"/>
      <c r="K106" s="118"/>
      <c r="L106" s="118"/>
      <c r="M106" s="118"/>
      <c r="N106" s="118"/>
      <c r="O106" s="118"/>
      <c r="P106" s="118"/>
      <c r="Q106" s="118"/>
      <c r="R106" s="118"/>
      <c r="S106" s="118"/>
      <c r="T106" s="118"/>
      <c r="U106" s="118"/>
      <c r="V106" s="118"/>
      <c r="W106" s="118"/>
      <c r="X106" s="118"/>
      <c r="Y106" s="118"/>
      <c r="Z106" s="118"/>
      <c r="AA106" s="10"/>
      <c r="AB106" s="10"/>
      <c r="AC106" s="10"/>
      <c r="AD106" s="10"/>
      <c r="AE106" s="10"/>
      <c r="AF106" s="10"/>
      <c r="AG106" s="10"/>
      <c r="AH106" s="10"/>
    </row>
    <row r="107" spans="1:34" x14ac:dyDescent="0.3">
      <c r="A107" s="18"/>
      <c r="B107" s="18"/>
      <c r="C107" s="18"/>
      <c r="D107" s="18"/>
      <c r="E107" s="18"/>
      <c r="F107" s="18"/>
      <c r="G107" s="18"/>
      <c r="H107" s="18"/>
      <c r="I107" s="18"/>
      <c r="J107" s="10"/>
      <c r="K107" s="118"/>
      <c r="L107" s="118"/>
      <c r="M107" s="118"/>
      <c r="N107" s="118"/>
      <c r="O107" s="118"/>
      <c r="P107" s="118"/>
      <c r="Q107" s="118"/>
      <c r="R107" s="118"/>
      <c r="S107" s="118"/>
      <c r="T107" s="118"/>
      <c r="U107" s="118"/>
      <c r="V107" s="118"/>
      <c r="W107" s="118"/>
      <c r="X107" s="118"/>
      <c r="Y107" s="118"/>
      <c r="Z107" s="118"/>
      <c r="AA107" s="10"/>
      <c r="AB107" s="10"/>
      <c r="AC107" s="10"/>
      <c r="AD107" s="10"/>
      <c r="AE107" s="10"/>
      <c r="AF107" s="10"/>
      <c r="AG107" s="10"/>
      <c r="AH107" s="10"/>
    </row>
    <row r="108" spans="1:34" x14ac:dyDescent="0.3">
      <c r="A108" s="18"/>
      <c r="B108" s="18"/>
      <c r="C108" s="18"/>
      <c r="D108" s="18"/>
      <c r="E108" s="18"/>
      <c r="F108" s="18"/>
      <c r="G108" s="18"/>
      <c r="H108" s="18"/>
      <c r="I108" s="18"/>
      <c r="J108" s="10"/>
      <c r="K108" s="118"/>
      <c r="L108" s="118"/>
      <c r="M108" s="118"/>
      <c r="N108" s="118"/>
      <c r="O108" s="118"/>
      <c r="P108" s="118"/>
      <c r="Q108" s="118"/>
      <c r="R108" s="118"/>
      <c r="S108" s="118"/>
      <c r="T108" s="118"/>
      <c r="U108" s="118"/>
      <c r="V108" s="118"/>
      <c r="W108" s="118"/>
      <c r="X108" s="118"/>
      <c r="Y108" s="118"/>
      <c r="Z108" s="118"/>
      <c r="AA108" s="10"/>
      <c r="AB108" s="10"/>
      <c r="AC108" s="10"/>
      <c r="AD108" s="10"/>
      <c r="AE108" s="10"/>
      <c r="AF108" s="10"/>
      <c r="AG108" s="10"/>
      <c r="AH108" s="10"/>
    </row>
    <row r="109" spans="1:34" x14ac:dyDescent="0.3">
      <c r="A109" s="18"/>
      <c r="B109" s="18"/>
      <c r="C109" s="18"/>
      <c r="D109" s="18"/>
      <c r="E109" s="18"/>
      <c r="F109" s="18"/>
      <c r="G109" s="18"/>
      <c r="H109" s="18"/>
      <c r="I109" s="18"/>
      <c r="J109" s="10"/>
      <c r="K109" s="118"/>
      <c r="L109" s="118"/>
      <c r="M109" s="118"/>
      <c r="N109" s="118"/>
      <c r="O109" s="118"/>
      <c r="P109" s="118"/>
      <c r="Q109" s="118"/>
      <c r="R109" s="118"/>
      <c r="S109" s="118"/>
      <c r="T109" s="118"/>
      <c r="U109" s="118"/>
      <c r="V109" s="118"/>
      <c r="W109" s="118"/>
      <c r="X109" s="118"/>
      <c r="Y109" s="118"/>
      <c r="Z109" s="118"/>
      <c r="AA109" s="10"/>
      <c r="AB109" s="10"/>
      <c r="AC109" s="10"/>
      <c r="AD109" s="10"/>
      <c r="AE109" s="10"/>
      <c r="AF109" s="10"/>
      <c r="AG109" s="10"/>
      <c r="AH109" s="10"/>
    </row>
    <row r="110" spans="1:34" x14ac:dyDescent="0.3">
      <c r="A110" s="18"/>
      <c r="B110" s="18"/>
      <c r="C110" s="18"/>
      <c r="D110" s="18"/>
      <c r="E110" s="18"/>
      <c r="F110" s="18"/>
      <c r="G110" s="18"/>
      <c r="H110" s="18"/>
      <c r="I110" s="18"/>
      <c r="J110" s="10"/>
      <c r="K110" s="118"/>
      <c r="L110" s="118"/>
      <c r="M110" s="118"/>
      <c r="N110" s="118"/>
      <c r="O110" s="118"/>
      <c r="P110" s="118"/>
      <c r="Q110" s="118"/>
      <c r="R110" s="118"/>
      <c r="S110" s="118"/>
      <c r="T110" s="118"/>
      <c r="U110" s="118"/>
      <c r="V110" s="118"/>
      <c r="W110" s="118"/>
      <c r="X110" s="118"/>
      <c r="Y110" s="118"/>
      <c r="Z110" s="118"/>
      <c r="AA110" s="10"/>
      <c r="AB110" s="10"/>
      <c r="AC110" s="10"/>
      <c r="AD110" s="10"/>
      <c r="AE110" s="10"/>
      <c r="AF110" s="10"/>
      <c r="AG110" s="10"/>
      <c r="AH110" s="10"/>
    </row>
    <row r="111" spans="1:34" x14ac:dyDescent="0.3">
      <c r="A111" s="18"/>
      <c r="B111" s="18"/>
      <c r="C111" s="18"/>
      <c r="D111" s="18"/>
      <c r="E111" s="18"/>
      <c r="F111" s="18"/>
      <c r="G111" s="18"/>
      <c r="H111" s="18"/>
      <c r="I111" s="18"/>
      <c r="J111" s="10"/>
      <c r="K111" s="118"/>
      <c r="L111" s="118"/>
      <c r="M111" s="118"/>
      <c r="N111" s="118"/>
      <c r="O111" s="118"/>
      <c r="P111" s="118"/>
      <c r="Q111" s="118"/>
      <c r="R111" s="118"/>
      <c r="S111" s="118"/>
      <c r="T111" s="118"/>
      <c r="U111" s="118"/>
      <c r="V111" s="118"/>
      <c r="W111" s="118"/>
      <c r="X111" s="118"/>
      <c r="Y111" s="118"/>
      <c r="Z111" s="118"/>
      <c r="AA111" s="10"/>
      <c r="AB111" s="10"/>
      <c r="AC111" s="10"/>
      <c r="AD111" s="10"/>
      <c r="AE111" s="10"/>
      <c r="AF111" s="10"/>
      <c r="AG111" s="10"/>
      <c r="AH111" s="10"/>
    </row>
    <row r="112" spans="1:34" x14ac:dyDescent="0.3">
      <c r="A112" s="18"/>
      <c r="B112" s="18"/>
      <c r="C112" s="18"/>
      <c r="D112" s="18"/>
      <c r="E112" s="18"/>
      <c r="F112" s="18"/>
      <c r="G112" s="18"/>
      <c r="H112" s="18"/>
      <c r="I112" s="18"/>
      <c r="J112" s="10"/>
      <c r="K112" s="118"/>
      <c r="L112" s="118"/>
      <c r="M112" s="118"/>
      <c r="N112" s="118"/>
      <c r="O112" s="118"/>
      <c r="P112" s="118"/>
      <c r="Q112" s="118"/>
      <c r="R112" s="118"/>
      <c r="S112" s="118"/>
      <c r="T112" s="118"/>
      <c r="U112" s="118"/>
      <c r="V112" s="118"/>
      <c r="W112" s="118"/>
      <c r="X112" s="118"/>
      <c r="Y112" s="118"/>
      <c r="Z112" s="118"/>
      <c r="AA112" s="10"/>
      <c r="AB112" s="10"/>
      <c r="AC112" s="10"/>
      <c r="AD112" s="10"/>
      <c r="AE112" s="10"/>
      <c r="AF112" s="10"/>
      <c r="AG112" s="10"/>
      <c r="AH112" s="10"/>
    </row>
    <row r="113" spans="1:34" x14ac:dyDescent="0.3">
      <c r="A113" s="18"/>
      <c r="B113" s="18"/>
      <c r="C113" s="18"/>
      <c r="D113" s="18"/>
      <c r="E113" s="18"/>
      <c r="F113" s="18"/>
      <c r="G113" s="18"/>
      <c r="H113" s="18"/>
      <c r="I113" s="18"/>
      <c r="J113" s="10"/>
      <c r="K113" s="118"/>
      <c r="L113" s="118"/>
      <c r="M113" s="118"/>
      <c r="N113" s="118"/>
      <c r="O113" s="118"/>
      <c r="P113" s="118"/>
      <c r="Q113" s="118"/>
      <c r="R113" s="118"/>
      <c r="S113" s="118"/>
      <c r="T113" s="118"/>
      <c r="U113" s="118"/>
      <c r="V113" s="118"/>
      <c r="W113" s="118"/>
      <c r="X113" s="118"/>
      <c r="Y113" s="118"/>
      <c r="Z113" s="118"/>
      <c r="AA113" s="10"/>
      <c r="AB113" s="10"/>
      <c r="AC113" s="10"/>
      <c r="AD113" s="10"/>
      <c r="AE113" s="10"/>
      <c r="AF113" s="10"/>
      <c r="AG113" s="10"/>
      <c r="AH113" s="10"/>
    </row>
    <row r="114" spans="1:34" x14ac:dyDescent="0.3">
      <c r="A114" s="18"/>
      <c r="B114" s="18"/>
      <c r="C114" s="18"/>
      <c r="D114" s="18"/>
      <c r="E114" s="18"/>
      <c r="F114" s="21"/>
      <c r="G114" s="18"/>
      <c r="H114" s="18"/>
      <c r="I114" s="18"/>
      <c r="J114" s="10"/>
      <c r="K114" s="118"/>
      <c r="L114" s="118"/>
      <c r="M114" s="118"/>
      <c r="N114" s="118"/>
      <c r="O114" s="118"/>
      <c r="P114" s="118"/>
      <c r="Q114" s="118"/>
      <c r="R114" s="118"/>
      <c r="S114" s="118"/>
      <c r="T114" s="118"/>
      <c r="U114" s="118"/>
      <c r="V114" s="118"/>
      <c r="W114" s="118"/>
      <c r="X114" s="118"/>
      <c r="Y114" s="118"/>
      <c r="Z114" s="118"/>
      <c r="AA114" s="10"/>
      <c r="AB114" s="10"/>
      <c r="AC114" s="10"/>
      <c r="AD114" s="10"/>
      <c r="AE114" s="10"/>
      <c r="AF114" s="10"/>
      <c r="AG114" s="10"/>
      <c r="AH114" s="10"/>
    </row>
    <row r="115" spans="1:34" x14ac:dyDescent="0.3">
      <c r="A115" s="18"/>
      <c r="B115" s="18"/>
      <c r="C115" s="18"/>
      <c r="D115" s="18"/>
      <c r="E115" s="18"/>
      <c r="F115" s="18"/>
      <c r="G115" s="18"/>
      <c r="H115" s="18"/>
      <c r="I115" s="18"/>
      <c r="J115" s="10"/>
      <c r="K115" s="118"/>
      <c r="L115" s="118"/>
      <c r="M115" s="118"/>
      <c r="N115" s="118"/>
      <c r="O115" s="118"/>
      <c r="P115" s="118"/>
      <c r="Q115" s="118"/>
      <c r="R115" s="118"/>
      <c r="S115" s="118"/>
      <c r="T115" s="118"/>
      <c r="U115" s="118"/>
      <c r="V115" s="118"/>
      <c r="W115" s="118"/>
      <c r="X115" s="118"/>
      <c r="Y115" s="118"/>
      <c r="Z115" s="118"/>
      <c r="AA115" s="10"/>
      <c r="AB115" s="10"/>
      <c r="AC115" s="10"/>
      <c r="AD115" s="10"/>
      <c r="AE115" s="10"/>
      <c r="AF115" s="10"/>
      <c r="AG115" s="10"/>
      <c r="AH115" s="10"/>
    </row>
    <row r="116" spans="1:34" x14ac:dyDescent="0.3">
      <c r="A116" s="18"/>
      <c r="B116" s="18"/>
      <c r="C116" s="18"/>
      <c r="D116" s="18"/>
      <c r="E116" s="18"/>
      <c r="F116" s="18"/>
      <c r="G116" s="18"/>
      <c r="H116" s="18"/>
      <c r="I116" s="18"/>
      <c r="J116" s="10"/>
      <c r="K116" s="118"/>
      <c r="L116" s="118"/>
      <c r="M116" s="118"/>
      <c r="N116" s="118"/>
      <c r="O116" s="118"/>
      <c r="P116" s="118"/>
      <c r="Q116" s="118"/>
      <c r="R116" s="118"/>
      <c r="S116" s="118"/>
      <c r="T116" s="118"/>
      <c r="U116" s="118"/>
      <c r="V116" s="118"/>
      <c r="W116" s="118"/>
      <c r="X116" s="118"/>
      <c r="Y116" s="118"/>
      <c r="Z116" s="118"/>
      <c r="AA116" s="10"/>
      <c r="AB116" s="10"/>
      <c r="AC116" s="10"/>
      <c r="AD116" s="10"/>
      <c r="AE116" s="10"/>
      <c r="AF116" s="10"/>
      <c r="AG116" s="10"/>
      <c r="AH116" s="10"/>
    </row>
    <row r="117" spans="1:34" x14ac:dyDescent="0.3">
      <c r="A117" s="18"/>
      <c r="B117" s="18"/>
      <c r="C117" s="18"/>
      <c r="D117" s="18"/>
      <c r="E117" s="18"/>
      <c r="F117" s="18"/>
      <c r="G117" s="18"/>
      <c r="H117" s="18"/>
      <c r="I117" s="18"/>
      <c r="J117" s="10"/>
      <c r="K117" s="118"/>
      <c r="L117" s="118"/>
      <c r="M117" s="118"/>
      <c r="N117" s="118"/>
      <c r="O117" s="118"/>
      <c r="P117" s="118"/>
      <c r="Q117" s="118"/>
      <c r="R117" s="118"/>
      <c r="S117" s="118"/>
      <c r="T117" s="118"/>
      <c r="U117" s="118"/>
      <c r="V117" s="118"/>
      <c r="W117" s="118"/>
      <c r="X117" s="118"/>
      <c r="Y117" s="118"/>
      <c r="Z117" s="118"/>
      <c r="AA117" s="10"/>
      <c r="AB117" s="10"/>
      <c r="AC117" s="10"/>
      <c r="AD117" s="10"/>
      <c r="AE117" s="10"/>
      <c r="AF117" s="10"/>
      <c r="AG117" s="10"/>
      <c r="AH117" s="10"/>
    </row>
    <row r="118" spans="1:34" x14ac:dyDescent="0.3">
      <c r="A118" s="18"/>
      <c r="B118" s="18"/>
      <c r="C118" s="18"/>
      <c r="D118" s="18"/>
      <c r="E118" s="18"/>
      <c r="F118" s="18"/>
      <c r="G118" s="18"/>
      <c r="H118" s="18"/>
      <c r="I118" s="18"/>
      <c r="J118" s="10"/>
      <c r="K118" s="118"/>
      <c r="L118" s="118"/>
      <c r="M118" s="118"/>
      <c r="N118" s="118"/>
      <c r="O118" s="118"/>
      <c r="P118" s="118"/>
      <c r="Q118" s="118"/>
      <c r="R118" s="118"/>
      <c r="S118" s="118"/>
      <c r="T118" s="118"/>
      <c r="U118" s="118"/>
      <c r="V118" s="118"/>
      <c r="W118" s="118"/>
      <c r="X118" s="118"/>
      <c r="Y118" s="118"/>
      <c r="Z118" s="118"/>
      <c r="AA118" s="10"/>
      <c r="AB118" s="10"/>
      <c r="AC118" s="10"/>
      <c r="AD118" s="10"/>
      <c r="AE118" s="10"/>
      <c r="AF118" s="10"/>
      <c r="AG118" s="10"/>
      <c r="AH118" s="10"/>
    </row>
    <row r="119" spans="1:34" x14ac:dyDescent="0.3">
      <c r="A119" s="18"/>
      <c r="B119" s="18"/>
      <c r="C119" s="18"/>
      <c r="D119" s="18"/>
      <c r="E119" s="18"/>
      <c r="F119" s="18"/>
      <c r="G119" s="18"/>
      <c r="H119" s="18"/>
      <c r="I119" s="18"/>
      <c r="J119" s="10"/>
      <c r="K119" s="118"/>
      <c r="L119" s="118"/>
      <c r="M119" s="118"/>
      <c r="N119" s="118"/>
      <c r="O119" s="118"/>
      <c r="P119" s="118"/>
      <c r="Q119" s="118"/>
      <c r="R119" s="118"/>
      <c r="S119" s="118"/>
      <c r="T119" s="118"/>
      <c r="U119" s="118"/>
      <c r="V119" s="118"/>
      <c r="W119" s="118"/>
      <c r="X119" s="118"/>
      <c r="Y119" s="118"/>
      <c r="Z119" s="118"/>
      <c r="AA119" s="10"/>
      <c r="AB119" s="10"/>
      <c r="AC119" s="10"/>
      <c r="AD119" s="10"/>
      <c r="AE119" s="10"/>
      <c r="AF119" s="10"/>
      <c r="AG119" s="10"/>
      <c r="AH119" s="10"/>
    </row>
    <row r="120" spans="1:34" x14ac:dyDescent="0.3">
      <c r="A120" s="18"/>
      <c r="B120" s="18"/>
      <c r="C120" s="18"/>
      <c r="D120" s="18"/>
      <c r="E120" s="18"/>
      <c r="F120" s="18"/>
      <c r="G120" s="18"/>
      <c r="H120" s="18"/>
      <c r="I120" s="18"/>
      <c r="J120" s="10"/>
      <c r="K120" s="118"/>
      <c r="L120" s="118"/>
      <c r="M120" s="118"/>
      <c r="N120" s="118"/>
      <c r="O120" s="118"/>
      <c r="P120" s="118"/>
      <c r="Q120" s="118"/>
      <c r="R120" s="118"/>
      <c r="S120" s="118"/>
      <c r="T120" s="118"/>
      <c r="U120" s="118"/>
      <c r="V120" s="118"/>
      <c r="W120" s="118"/>
      <c r="X120" s="118"/>
      <c r="Y120" s="118"/>
      <c r="Z120" s="118"/>
      <c r="AA120" s="10"/>
      <c r="AB120" s="10"/>
      <c r="AC120" s="10"/>
      <c r="AD120" s="10"/>
      <c r="AE120" s="10"/>
      <c r="AF120" s="10"/>
      <c r="AG120" s="10"/>
      <c r="AH120" s="10"/>
    </row>
    <row r="121" spans="1:34" x14ac:dyDescent="0.3">
      <c r="A121" s="18"/>
      <c r="B121" s="18"/>
      <c r="C121" s="18"/>
      <c r="D121" s="18"/>
      <c r="E121" s="18"/>
      <c r="F121" s="18"/>
      <c r="G121" s="18"/>
      <c r="H121" s="18"/>
      <c r="I121" s="18"/>
      <c r="J121" s="10"/>
      <c r="K121" s="118"/>
      <c r="L121" s="118"/>
      <c r="M121" s="118"/>
      <c r="N121" s="118"/>
      <c r="O121" s="118"/>
      <c r="P121" s="118"/>
      <c r="Q121" s="118"/>
      <c r="R121" s="118"/>
      <c r="S121" s="118"/>
      <c r="T121" s="118"/>
      <c r="U121" s="118"/>
      <c r="V121" s="118"/>
      <c r="W121" s="118"/>
      <c r="X121" s="118"/>
      <c r="Y121" s="118"/>
      <c r="Z121" s="118"/>
      <c r="AA121" s="10"/>
      <c r="AB121" s="10"/>
      <c r="AC121" s="10"/>
      <c r="AD121" s="10"/>
      <c r="AE121" s="10"/>
      <c r="AF121" s="10"/>
      <c r="AG121" s="10"/>
      <c r="AH121" s="10"/>
    </row>
    <row r="122" spans="1:34" x14ac:dyDescent="0.3">
      <c r="A122" s="18"/>
      <c r="B122" s="18"/>
      <c r="C122" s="18"/>
      <c r="D122" s="18"/>
      <c r="E122" s="18"/>
      <c r="F122" s="18"/>
      <c r="G122" s="18"/>
      <c r="H122" s="18"/>
      <c r="I122" s="18"/>
      <c r="J122" s="10"/>
      <c r="K122" s="118"/>
      <c r="L122" s="118"/>
      <c r="M122" s="118"/>
      <c r="N122" s="118"/>
      <c r="O122" s="118"/>
      <c r="P122" s="118"/>
      <c r="Q122" s="118"/>
      <c r="R122" s="118"/>
      <c r="S122" s="118"/>
      <c r="T122" s="118"/>
      <c r="U122" s="118"/>
      <c r="V122" s="118"/>
      <c r="W122" s="118"/>
      <c r="X122" s="118"/>
      <c r="Y122" s="118"/>
      <c r="Z122" s="118"/>
      <c r="AA122" s="10"/>
      <c r="AB122" s="10"/>
      <c r="AC122" s="10"/>
      <c r="AD122" s="10"/>
      <c r="AE122" s="10"/>
      <c r="AF122" s="10"/>
      <c r="AG122" s="10"/>
      <c r="AH122" s="10"/>
    </row>
  </sheetData>
  <sheetProtection algorithmName="SHA-512" hashValue="C4qArkIE+QFoHMF5tG4yMCfCt98tztUoNT3iqGrb4zsyuU5pMDEITGo8X1nUgirKUq+qMaMHCXwI1wi2OPzO0A==" saltValue="1Gexe+EX54aNovDBZU5kkQ==" spinCount="100000" sheet="1" objects="1" scenarios="1"/>
  <mergeCells count="14">
    <mergeCell ref="C56:C57"/>
    <mergeCell ref="D56:E56"/>
    <mergeCell ref="C70:C71"/>
    <mergeCell ref="D70:E70"/>
    <mergeCell ref="C24:H24"/>
    <mergeCell ref="C25:H25"/>
    <mergeCell ref="C49:C50"/>
    <mergeCell ref="D49:E49"/>
    <mergeCell ref="C23:H23"/>
    <mergeCell ref="C9:H9"/>
    <mergeCell ref="C10:H10"/>
    <mergeCell ref="C12:H19"/>
    <mergeCell ref="D21:E21"/>
    <mergeCell ref="G21:H21"/>
  </mergeCells>
  <conditionalFormatting sqref="C30:H30">
    <cfRule type="expression" dxfId="89" priority="1">
      <formula>$C$30&lt;&gt;""</formula>
    </cfRule>
  </conditionalFormatting>
  <conditionalFormatting sqref="C80:H80">
    <cfRule type="expression" dxfId="88" priority="3">
      <formula>$C$80&lt;&gt;""</formula>
    </cfRule>
  </conditionalFormatting>
  <conditionalFormatting sqref="C82:H82">
    <cfRule type="expression" dxfId="87" priority="2">
      <formula>$C$82&lt;&gt;""</formula>
    </cfRule>
  </conditionalFormatting>
  <conditionalFormatting sqref="D54">
    <cfRule type="expression" dxfId="86" priority="7">
      <formula>$C$80&lt;&gt;""</formula>
    </cfRule>
  </conditionalFormatting>
  <conditionalFormatting sqref="D68">
    <cfRule type="expression" dxfId="85" priority="8">
      <formula>$C$80&lt;&gt;""</formula>
    </cfRule>
  </conditionalFormatting>
  <conditionalFormatting sqref="D78">
    <cfRule type="expression" dxfId="84" priority="9">
      <formula>$C$80&lt;&gt;""</formula>
    </cfRule>
  </conditionalFormatting>
  <conditionalFormatting sqref="E54">
    <cfRule type="expression" dxfId="83" priority="4">
      <formula>$C$82&lt;&gt;""</formula>
    </cfRule>
  </conditionalFormatting>
  <conditionalFormatting sqref="E68">
    <cfRule type="expression" dxfId="82" priority="5">
      <formula>$C$82&lt;&gt;""</formula>
    </cfRule>
  </conditionalFormatting>
  <conditionalFormatting sqref="E78">
    <cfRule type="expression" dxfId="81" priority="6">
      <formula>$C$82&lt;&gt;""</formula>
    </cfRule>
  </conditionalFormatting>
  <conditionalFormatting sqref="G54 G68 G78">
    <cfRule type="expression" dxfId="80" priority="10">
      <formula>#REF!&lt;&gt;""</formula>
    </cfRule>
  </conditionalFormatting>
  <dataValidations count="2">
    <dataValidation type="decimal" allowBlank="1" showInputMessage="1" showErrorMessage="1" sqref="D72:E77 D37 D35 D58:E67 E38 D33 D39:E39 D51:E53" xr:uid="{27B904CF-A27A-469C-8C89-1FE10A1F34E9}">
      <formula1>0</formula1>
      <formula2>9999999999</formula2>
    </dataValidation>
    <dataValidation type="whole" allowBlank="1" showInputMessage="1" showErrorMessage="1" sqref="D29" xr:uid="{4927ABD8-50BF-4EAA-9C93-EE06A18BBFCA}">
      <formula1>0</formula1>
      <formula2>9999999999</formula2>
    </dataValidation>
  </dataValidations>
  <hyperlinks>
    <hyperlink ref="G21" r:id="rId1" display="https://files.fairtrade.net/EXPLANATORY-DOCUMENT_FORM-314_SP.PDF" xr:uid="{BDF770E9-76A5-465C-A704-D39162228DE9}"/>
    <hyperlink ref="D92" r:id="rId2" xr:uid="{304597F6-3E9D-4F3D-839D-67DE0C38FDAE}"/>
    <hyperlink ref="D89" r:id="rId3" xr:uid="{7A852CA5-413E-4B70-8140-EF42D4708F6C}"/>
  </hyperlinks>
  <pageMargins left="0.7" right="0.7" top="0.75" bottom="0.75" header="0.3" footer="0.3"/>
  <pageSetup orientation="portrait" verticalDpi="300"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CB995883-BCA8-41D8-A843-BA553ADE0595}">
          <x14:formula1>
            <xm:f>Sheet2!$G$4:$G$5</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5AFC-4F21-4800-B7BD-29EA425E4B80}">
  <sheetPr codeName="Sheet1"/>
  <dimension ref="A1:WLC122"/>
  <sheetViews>
    <sheetView zoomScaleNormal="100" workbookViewId="0"/>
  </sheetViews>
  <sheetFormatPr defaultColWidth="10.109375" defaultRowHeight="14.4" x14ac:dyDescent="0.3"/>
  <cols>
    <col min="1" max="1" width="2.33203125" style="116" customWidth="1"/>
    <col min="2" max="2" width="1.88671875" style="116" customWidth="1"/>
    <col min="3" max="3" width="73.33203125" style="116" customWidth="1"/>
    <col min="4" max="7" width="15.109375" style="116" customWidth="1"/>
    <col min="8" max="8" width="8.33203125" style="116" customWidth="1"/>
    <col min="9" max="9" width="2" style="116" customWidth="1"/>
    <col min="10" max="10" width="2.6640625" style="11" customWidth="1"/>
    <col min="11" max="26" width="14.88671875" style="117" customWidth="1"/>
    <col min="27" max="27" width="10.109375" style="11"/>
    <col min="28" max="28" width="11.88671875" style="11" customWidth="1"/>
    <col min="29" max="29" width="18.5546875" style="11" bestFit="1" customWidth="1"/>
    <col min="30" max="32" width="11.88671875" style="11" customWidth="1"/>
    <col min="33" max="15860" width="10.109375" style="11"/>
    <col min="15861" max="15863" width="10.109375" style="12"/>
    <col min="15864" max="16384" width="10.109375" style="11"/>
  </cols>
  <sheetData>
    <row r="1" spans="1:34" x14ac:dyDescent="0.3">
      <c r="A1" s="18"/>
      <c r="B1" s="1"/>
      <c r="C1" s="1"/>
      <c r="D1" s="1"/>
      <c r="E1" s="1"/>
      <c r="F1" s="1"/>
      <c r="G1" s="1"/>
      <c r="H1" s="1"/>
      <c r="I1" s="1"/>
      <c r="J1" s="10"/>
      <c r="K1" s="118"/>
      <c r="L1" s="118"/>
      <c r="M1" s="118"/>
      <c r="N1" s="118"/>
      <c r="O1" s="118"/>
      <c r="P1" s="118"/>
      <c r="Q1" s="118"/>
      <c r="R1" s="118"/>
      <c r="S1" s="118"/>
      <c r="T1" s="118"/>
      <c r="U1" s="118"/>
      <c r="V1" s="118"/>
      <c r="W1" s="118"/>
      <c r="X1" s="118"/>
      <c r="Y1" s="118"/>
      <c r="Z1" s="118"/>
      <c r="AA1" s="10"/>
      <c r="AB1" s="10"/>
      <c r="AC1" s="10"/>
      <c r="AD1" s="10"/>
      <c r="AE1" s="10"/>
      <c r="AF1" s="10"/>
      <c r="AG1" s="10"/>
      <c r="AH1" s="10"/>
    </row>
    <row r="2" spans="1:34" ht="14.4" customHeight="1" x14ac:dyDescent="0.4">
      <c r="A2" s="18"/>
      <c r="B2" s="1"/>
      <c r="C2" s="39"/>
      <c r="D2" s="40"/>
      <c r="E2" s="40"/>
      <c r="F2" s="40"/>
      <c r="G2" s="39"/>
      <c r="H2" s="39"/>
      <c r="I2" s="3">
        <f>COUNTA(G4,G6,#REF!,#REF!,#REF!,D29,#REF!)</f>
        <v>4</v>
      </c>
      <c r="J2" s="10"/>
      <c r="K2" s="118"/>
      <c r="L2" s="118"/>
      <c r="M2" s="118"/>
      <c r="N2" s="118"/>
      <c r="O2" s="118"/>
      <c r="P2" s="118"/>
      <c r="Q2" s="118"/>
      <c r="R2" s="118"/>
      <c r="S2" s="118"/>
      <c r="T2" s="118"/>
      <c r="U2" s="118"/>
      <c r="V2" s="118"/>
      <c r="W2" s="118"/>
      <c r="X2" s="118"/>
      <c r="Y2" s="118"/>
      <c r="Z2" s="118"/>
      <c r="AA2" s="10"/>
      <c r="AB2" s="10"/>
      <c r="AC2" s="10"/>
      <c r="AD2" s="10"/>
      <c r="AE2" s="10"/>
      <c r="AF2" s="10"/>
      <c r="AG2" s="10"/>
      <c r="AH2" s="10"/>
    </row>
    <row r="3" spans="1:34" ht="4.2" customHeight="1" x14ac:dyDescent="0.4">
      <c r="A3" s="18"/>
      <c r="B3" s="1"/>
      <c r="C3" s="39"/>
      <c r="D3" s="40"/>
      <c r="E3" s="40"/>
      <c r="F3" s="40"/>
      <c r="G3" s="39"/>
      <c r="H3" s="39"/>
      <c r="I3" s="3">
        <f>COUNTA(G2,G4,G6)</f>
        <v>0</v>
      </c>
      <c r="J3" s="10"/>
      <c r="K3" s="118"/>
      <c r="L3" s="118"/>
      <c r="M3" s="118"/>
      <c r="N3" s="118"/>
      <c r="O3" s="118"/>
      <c r="P3" s="118"/>
      <c r="Q3" s="118"/>
      <c r="R3" s="118"/>
      <c r="S3" s="118"/>
      <c r="T3" s="118"/>
      <c r="U3" s="118"/>
      <c r="V3" s="118"/>
      <c r="W3" s="118"/>
      <c r="X3" s="118"/>
      <c r="Y3" s="118"/>
      <c r="Z3" s="118"/>
      <c r="AA3" s="10"/>
      <c r="AB3" s="10"/>
      <c r="AC3" s="10"/>
      <c r="AD3" s="10"/>
      <c r="AE3" s="10"/>
      <c r="AF3" s="10"/>
      <c r="AG3" s="10"/>
      <c r="AH3" s="10"/>
    </row>
    <row r="4" spans="1:34" ht="14.4" customHeight="1" x14ac:dyDescent="0.4">
      <c r="A4" s="18"/>
      <c r="B4" s="1"/>
      <c r="C4" s="39"/>
      <c r="D4" s="40"/>
      <c r="E4" s="40"/>
      <c r="F4" s="40"/>
      <c r="G4" s="39"/>
      <c r="H4" s="39"/>
      <c r="I4" s="2"/>
      <c r="J4" s="10"/>
      <c r="K4" s="118"/>
      <c r="L4" s="118"/>
      <c r="M4" s="118"/>
      <c r="N4" s="118"/>
      <c r="O4" s="118"/>
      <c r="P4" s="118"/>
      <c r="Q4" s="118"/>
      <c r="R4" s="118"/>
      <c r="S4" s="118"/>
      <c r="T4" s="118"/>
      <c r="U4" s="118"/>
      <c r="V4" s="118"/>
      <c r="W4" s="118"/>
      <c r="X4" s="118"/>
      <c r="Y4" s="118"/>
      <c r="Z4" s="118"/>
      <c r="AA4" s="10"/>
      <c r="AB4" s="10"/>
      <c r="AC4" s="10"/>
      <c r="AD4" s="10"/>
      <c r="AE4" s="10"/>
      <c r="AF4" s="10"/>
      <c r="AG4" s="10"/>
      <c r="AH4" s="10"/>
    </row>
    <row r="5" spans="1:34" ht="4.2" customHeight="1" x14ac:dyDescent="0.4">
      <c r="A5" s="18"/>
      <c r="B5" s="1"/>
      <c r="C5" s="1"/>
      <c r="D5" s="40"/>
      <c r="E5" s="40"/>
      <c r="F5" s="40"/>
      <c r="G5" s="1"/>
      <c r="H5" s="1"/>
      <c r="I5" s="1"/>
      <c r="J5" s="10"/>
      <c r="K5" s="118"/>
      <c r="L5" s="118"/>
      <c r="M5" s="118"/>
      <c r="N5" s="118"/>
      <c r="O5" s="118"/>
      <c r="P5" s="118"/>
      <c r="Q5" s="118"/>
      <c r="R5" s="118"/>
      <c r="S5" s="118"/>
      <c r="T5" s="118"/>
      <c r="U5" s="118"/>
      <c r="V5" s="118"/>
      <c r="W5" s="118"/>
      <c r="X5" s="118"/>
      <c r="Y5" s="118"/>
      <c r="Z5" s="118"/>
      <c r="AA5" s="10"/>
      <c r="AB5" s="10"/>
      <c r="AC5" s="10"/>
      <c r="AD5" s="10"/>
      <c r="AE5" s="10"/>
      <c r="AF5" s="10"/>
      <c r="AG5" s="10"/>
      <c r="AH5" s="10"/>
    </row>
    <row r="6" spans="1:34" ht="18" customHeight="1" x14ac:dyDescent="0.4">
      <c r="A6" s="18"/>
      <c r="B6" s="1"/>
      <c r="C6" s="1"/>
      <c r="D6" s="40"/>
      <c r="E6" s="40"/>
      <c r="F6" s="134" t="s">
        <v>499</v>
      </c>
      <c r="G6" s="19"/>
      <c r="H6" s="1"/>
      <c r="I6" s="1"/>
      <c r="J6" s="10"/>
      <c r="K6" s="118"/>
      <c r="L6" s="118"/>
      <c r="M6" s="118"/>
      <c r="N6" s="118"/>
      <c r="O6" s="118"/>
      <c r="P6" s="118"/>
      <c r="Q6" s="118"/>
      <c r="R6" s="118"/>
      <c r="S6" s="118"/>
      <c r="T6" s="118"/>
      <c r="U6" s="118"/>
      <c r="V6" s="118"/>
      <c r="W6" s="118"/>
      <c r="X6" s="118"/>
      <c r="Y6" s="118"/>
      <c r="Z6" s="118"/>
      <c r="AA6" s="10"/>
      <c r="AB6" s="10"/>
      <c r="AC6" s="10"/>
      <c r="AD6" s="10"/>
      <c r="AE6" s="10"/>
      <c r="AF6" s="10"/>
      <c r="AG6" s="10"/>
      <c r="AH6" s="10"/>
    </row>
    <row r="7" spans="1:34" ht="10.199999999999999" customHeight="1" thickBot="1" x14ac:dyDescent="0.35">
      <c r="A7" s="18"/>
      <c r="B7" s="1"/>
      <c r="C7" s="1"/>
      <c r="D7" s="4"/>
      <c r="E7" s="4"/>
      <c r="F7" s="1"/>
      <c r="G7" s="1"/>
      <c r="H7" s="1"/>
      <c r="I7" s="1"/>
      <c r="J7" s="10"/>
      <c r="K7" s="118"/>
      <c r="L7" s="118"/>
      <c r="M7" s="118"/>
      <c r="N7" s="118"/>
      <c r="O7" s="118"/>
      <c r="P7" s="118"/>
      <c r="Q7" s="118"/>
      <c r="R7" s="118"/>
      <c r="S7" s="118"/>
      <c r="T7" s="118"/>
      <c r="U7" s="118"/>
      <c r="V7" s="118"/>
      <c r="W7" s="118"/>
      <c r="X7" s="118"/>
      <c r="Y7" s="118"/>
      <c r="Z7" s="118"/>
      <c r="AA7" s="10"/>
      <c r="AB7" s="10"/>
      <c r="AC7" s="10"/>
      <c r="AD7" s="10"/>
      <c r="AE7" s="10"/>
      <c r="AF7" s="10"/>
      <c r="AG7" s="10"/>
      <c r="AH7" s="10"/>
    </row>
    <row r="8" spans="1:34" ht="8.4" customHeight="1" thickTop="1" x14ac:dyDescent="0.3">
      <c r="A8" s="18"/>
      <c r="B8" s="41"/>
      <c r="C8" s="42"/>
      <c r="D8" s="42"/>
      <c r="E8" s="42"/>
      <c r="F8" s="42"/>
      <c r="G8" s="42"/>
      <c r="H8" s="42"/>
      <c r="I8" s="43"/>
      <c r="J8" s="10"/>
      <c r="K8" s="118"/>
      <c r="L8" s="118"/>
      <c r="M8" s="118"/>
      <c r="N8" s="118"/>
      <c r="O8" s="118"/>
      <c r="P8" s="118"/>
      <c r="Q8" s="118"/>
      <c r="R8" s="118"/>
      <c r="S8" s="118"/>
      <c r="T8" s="118"/>
      <c r="U8" s="118"/>
      <c r="V8" s="118"/>
      <c r="W8" s="118"/>
      <c r="X8" s="118"/>
      <c r="Y8" s="118"/>
      <c r="Z8" s="118"/>
      <c r="AA8" s="10"/>
      <c r="AB8" s="10"/>
      <c r="AC8" s="10"/>
      <c r="AD8" s="10"/>
      <c r="AE8" s="10"/>
      <c r="AF8" s="10"/>
      <c r="AG8" s="10"/>
      <c r="AH8" s="10"/>
    </row>
    <row r="9" spans="1:34" ht="57" customHeight="1" x14ac:dyDescent="0.3">
      <c r="A9" s="18"/>
      <c r="B9" s="44"/>
      <c r="C9" s="175" t="s">
        <v>642</v>
      </c>
      <c r="D9" s="175"/>
      <c r="E9" s="175"/>
      <c r="F9" s="175"/>
      <c r="G9" s="175"/>
      <c r="H9" s="175"/>
      <c r="I9" s="45"/>
      <c r="J9" s="10"/>
      <c r="K9" s="118"/>
      <c r="L9" s="118"/>
      <c r="M9" s="118"/>
      <c r="N9" s="118"/>
      <c r="O9" s="118"/>
      <c r="P9" s="118"/>
      <c r="Q9" s="118"/>
      <c r="R9" s="118"/>
      <c r="S9" s="118"/>
      <c r="T9" s="118"/>
      <c r="U9" s="118"/>
      <c r="V9" s="118"/>
      <c r="W9" s="118"/>
      <c r="X9" s="118"/>
      <c r="Y9" s="118"/>
      <c r="Z9" s="118"/>
      <c r="AA9" s="10"/>
      <c r="AB9" s="10"/>
      <c r="AC9" s="10"/>
      <c r="AD9" s="10"/>
      <c r="AE9" s="10"/>
      <c r="AF9" s="10"/>
      <c r="AG9" s="10"/>
      <c r="AH9" s="10"/>
    </row>
    <row r="10" spans="1:34" ht="22.2" customHeight="1" x14ac:dyDescent="0.3">
      <c r="A10" s="18"/>
      <c r="B10" s="44"/>
      <c r="C10" s="176" t="str">
        <f>"PARA EL REPORTE DE DATOS PARA PLANTACIONES DE BANANO "&amp;IF(ISBLANK(G6),"(indique tipo de banano en celda G6)",UPPER(G6))&amp;" DE "&amp;C23</f>
        <v>PARA EL REPORTE DE DATOS PARA PLANTACIONES DE BANANO (indique tipo de banano en celda G6) DE ECUADOR</v>
      </c>
      <c r="D10" s="176"/>
      <c r="E10" s="176"/>
      <c r="F10" s="176"/>
      <c r="G10" s="176"/>
      <c r="H10" s="176"/>
      <c r="I10" s="45"/>
      <c r="J10" s="10"/>
      <c r="K10" s="118"/>
      <c r="L10" s="118"/>
      <c r="M10" s="118"/>
      <c r="N10" s="118"/>
      <c r="O10" s="118"/>
      <c r="P10" s="118"/>
      <c r="Q10" s="118"/>
      <c r="R10" s="118"/>
      <c r="S10" s="118"/>
      <c r="T10" s="118"/>
      <c r="U10" s="118"/>
      <c r="V10" s="118"/>
      <c r="W10" s="118"/>
      <c r="X10" s="118"/>
      <c r="Y10" s="118"/>
      <c r="Z10" s="118"/>
      <c r="AA10" s="10"/>
      <c r="AB10" s="10"/>
      <c r="AC10" s="10"/>
      <c r="AD10" s="10"/>
      <c r="AE10" s="10"/>
      <c r="AF10" s="10"/>
      <c r="AG10" s="10"/>
      <c r="AH10" s="10"/>
    </row>
    <row r="11" spans="1:34" ht="8.4" customHeight="1" thickBot="1" x14ac:dyDescent="0.35">
      <c r="A11" s="18"/>
      <c r="B11" s="44"/>
      <c r="C11" s="46"/>
      <c r="D11" s="46"/>
      <c r="E11" s="46"/>
      <c r="F11" s="46"/>
      <c r="G11" s="46"/>
      <c r="H11" s="46"/>
      <c r="I11" s="45"/>
      <c r="J11" s="10"/>
      <c r="K11" s="118"/>
      <c r="L11" s="118"/>
      <c r="M11" s="118"/>
      <c r="N11" s="118"/>
      <c r="O11" s="118"/>
      <c r="P11" s="118"/>
      <c r="Q11" s="118"/>
      <c r="R11" s="118"/>
      <c r="S11" s="118"/>
      <c r="T11" s="118"/>
      <c r="U11" s="118"/>
      <c r="V11" s="118"/>
      <c r="W11" s="118"/>
      <c r="X11" s="118"/>
      <c r="Y11" s="118"/>
      <c r="Z11" s="118"/>
      <c r="AA11" s="10"/>
      <c r="AB11" s="10"/>
      <c r="AC11" s="10"/>
      <c r="AD11" s="10"/>
      <c r="AE11" s="10"/>
      <c r="AF11" s="10"/>
      <c r="AG11" s="10"/>
      <c r="AH11" s="10"/>
    </row>
    <row r="12" spans="1:34" ht="10.95" customHeight="1" thickTop="1" x14ac:dyDescent="0.3">
      <c r="A12" s="18"/>
      <c r="B12" s="44"/>
      <c r="C12" s="177" t="s">
        <v>641</v>
      </c>
      <c r="D12" s="178"/>
      <c r="E12" s="178"/>
      <c r="F12" s="178"/>
      <c r="G12" s="178"/>
      <c r="H12" s="179"/>
      <c r="I12" s="45"/>
      <c r="J12" s="10"/>
      <c r="K12" s="118"/>
      <c r="L12" s="118"/>
      <c r="M12" s="118"/>
      <c r="N12" s="118"/>
      <c r="O12" s="118"/>
      <c r="P12" s="118"/>
      <c r="Q12" s="118"/>
      <c r="R12" s="118"/>
      <c r="S12" s="118"/>
      <c r="T12" s="118"/>
      <c r="U12" s="118"/>
      <c r="V12" s="118"/>
      <c r="W12" s="118"/>
      <c r="X12" s="118"/>
      <c r="Y12" s="118"/>
      <c r="Z12" s="118"/>
      <c r="AA12" s="10"/>
      <c r="AB12" s="10"/>
      <c r="AC12" s="10"/>
      <c r="AD12" s="10"/>
      <c r="AE12" s="10"/>
      <c r="AF12" s="10"/>
      <c r="AG12" s="10"/>
      <c r="AH12" s="10"/>
    </row>
    <row r="13" spans="1:34" ht="10.95" customHeight="1" x14ac:dyDescent="0.3">
      <c r="A13" s="18"/>
      <c r="B13" s="44"/>
      <c r="C13" s="180"/>
      <c r="D13" s="181"/>
      <c r="E13" s="181"/>
      <c r="F13" s="181"/>
      <c r="G13" s="181"/>
      <c r="H13" s="182"/>
      <c r="I13" s="45"/>
      <c r="J13" s="10"/>
      <c r="K13" s="118"/>
      <c r="L13" s="118"/>
      <c r="M13" s="118"/>
      <c r="N13" s="118"/>
      <c r="O13" s="118"/>
      <c r="P13" s="118"/>
      <c r="Q13" s="118"/>
      <c r="R13" s="118"/>
      <c r="S13" s="118"/>
      <c r="T13" s="118"/>
      <c r="U13" s="118"/>
      <c r="V13" s="118"/>
      <c r="W13" s="118"/>
      <c r="X13" s="118"/>
      <c r="Y13" s="118"/>
      <c r="Z13" s="118"/>
      <c r="AA13" s="10"/>
      <c r="AB13" s="10"/>
      <c r="AC13" s="10"/>
      <c r="AD13" s="10"/>
      <c r="AE13" s="10"/>
      <c r="AF13" s="10"/>
      <c r="AG13" s="10"/>
      <c r="AH13" s="10"/>
    </row>
    <row r="14" spans="1:34" ht="10.95" customHeight="1" x14ac:dyDescent="0.3">
      <c r="A14" s="18"/>
      <c r="B14" s="44"/>
      <c r="C14" s="180"/>
      <c r="D14" s="181"/>
      <c r="E14" s="181"/>
      <c r="F14" s="181"/>
      <c r="G14" s="181"/>
      <c r="H14" s="182"/>
      <c r="I14" s="45"/>
      <c r="J14" s="10"/>
      <c r="K14" s="118"/>
      <c r="L14" s="118"/>
      <c r="M14" s="118"/>
      <c r="N14" s="118"/>
      <c r="O14" s="118"/>
      <c r="P14" s="118"/>
      <c r="Q14" s="118"/>
      <c r="R14" s="118"/>
      <c r="S14" s="118"/>
      <c r="T14" s="118"/>
      <c r="U14" s="118"/>
      <c r="V14" s="118"/>
      <c r="W14" s="118"/>
      <c r="X14" s="118"/>
      <c r="Y14" s="118"/>
      <c r="Z14" s="118"/>
      <c r="AA14" s="10"/>
      <c r="AB14" s="10"/>
      <c r="AC14" s="10"/>
      <c r="AD14" s="10"/>
      <c r="AE14" s="10"/>
      <c r="AF14" s="10"/>
      <c r="AG14" s="10"/>
      <c r="AH14" s="10"/>
    </row>
    <row r="15" spans="1:34" ht="10.95" customHeight="1" x14ac:dyDescent="0.3">
      <c r="A15" s="18"/>
      <c r="B15" s="44"/>
      <c r="C15" s="180"/>
      <c r="D15" s="181"/>
      <c r="E15" s="181"/>
      <c r="F15" s="181"/>
      <c r="G15" s="181"/>
      <c r="H15" s="182"/>
      <c r="I15" s="45"/>
      <c r="J15" s="10"/>
      <c r="K15" s="118"/>
      <c r="L15" s="118"/>
      <c r="M15" s="118"/>
      <c r="N15" s="118"/>
      <c r="O15" s="118"/>
      <c r="P15" s="118"/>
      <c r="Q15" s="118"/>
      <c r="R15" s="118"/>
      <c r="S15" s="118"/>
      <c r="T15" s="118"/>
      <c r="U15" s="118"/>
      <c r="V15" s="118"/>
      <c r="W15" s="118"/>
      <c r="X15" s="118"/>
      <c r="Y15" s="118"/>
      <c r="Z15" s="118"/>
      <c r="AA15" s="10"/>
      <c r="AB15" s="10"/>
      <c r="AC15" s="10"/>
      <c r="AD15" s="10"/>
      <c r="AE15" s="10"/>
      <c r="AF15" s="10"/>
      <c r="AG15" s="10"/>
      <c r="AH15" s="10"/>
    </row>
    <row r="16" spans="1:34" ht="10.95" customHeight="1" x14ac:dyDescent="0.3">
      <c r="A16" s="18"/>
      <c r="B16" s="44"/>
      <c r="C16" s="180"/>
      <c r="D16" s="181"/>
      <c r="E16" s="181"/>
      <c r="F16" s="181"/>
      <c r="G16" s="181"/>
      <c r="H16" s="182"/>
      <c r="I16" s="45"/>
      <c r="J16" s="10"/>
      <c r="K16" s="118"/>
      <c r="L16" s="118"/>
      <c r="M16" s="118"/>
      <c r="N16" s="118"/>
      <c r="O16" s="118"/>
      <c r="P16" s="118"/>
      <c r="Q16" s="118"/>
      <c r="R16" s="118"/>
      <c r="S16" s="118"/>
      <c r="T16" s="118"/>
      <c r="U16" s="118"/>
      <c r="V16" s="118"/>
      <c r="W16" s="118"/>
      <c r="X16" s="118"/>
      <c r="Y16" s="118"/>
      <c r="Z16" s="118"/>
      <c r="AA16" s="10"/>
      <c r="AB16" s="10"/>
      <c r="AC16" s="10"/>
      <c r="AD16" s="10"/>
      <c r="AE16" s="10"/>
      <c r="AF16" s="10"/>
      <c r="AG16" s="10"/>
      <c r="AH16" s="10"/>
    </row>
    <row r="17" spans="1:34 15861:15863" ht="10.95" customHeight="1" x14ac:dyDescent="0.3">
      <c r="A17" s="18"/>
      <c r="B17" s="44"/>
      <c r="C17" s="180"/>
      <c r="D17" s="181"/>
      <c r="E17" s="181"/>
      <c r="F17" s="181"/>
      <c r="G17" s="181"/>
      <c r="H17" s="182"/>
      <c r="I17" s="45"/>
      <c r="J17" s="10"/>
      <c r="K17" s="118"/>
      <c r="L17" s="118"/>
      <c r="M17" s="118"/>
      <c r="N17" s="118"/>
      <c r="O17" s="118"/>
      <c r="P17" s="118"/>
      <c r="Q17" s="118"/>
      <c r="R17" s="118"/>
      <c r="S17" s="118"/>
      <c r="T17" s="118"/>
      <c r="U17" s="118"/>
      <c r="V17" s="118"/>
      <c r="W17" s="118"/>
      <c r="X17" s="118"/>
      <c r="Y17" s="118"/>
      <c r="Z17" s="118"/>
      <c r="AA17" s="10"/>
      <c r="AB17" s="10"/>
      <c r="AC17" s="10"/>
      <c r="AD17" s="10"/>
      <c r="AE17" s="10"/>
      <c r="AF17" s="10"/>
      <c r="AG17" s="10"/>
      <c r="AH17" s="10"/>
    </row>
    <row r="18" spans="1:34 15861:15863" ht="10.95" customHeight="1" x14ac:dyDescent="0.3">
      <c r="A18" s="18"/>
      <c r="B18" s="44"/>
      <c r="C18" s="180"/>
      <c r="D18" s="181"/>
      <c r="E18" s="181"/>
      <c r="F18" s="181"/>
      <c r="G18" s="181"/>
      <c r="H18" s="182"/>
      <c r="I18" s="45"/>
      <c r="J18" s="10"/>
      <c r="K18" s="118"/>
      <c r="L18" s="118"/>
      <c r="M18" s="118"/>
      <c r="N18" s="118"/>
      <c r="O18" s="118"/>
      <c r="P18" s="118"/>
      <c r="Q18" s="118"/>
      <c r="R18" s="118"/>
      <c r="S18" s="118"/>
      <c r="T18" s="118"/>
      <c r="U18" s="118"/>
      <c r="V18" s="118"/>
      <c r="W18" s="118"/>
      <c r="X18" s="118"/>
      <c r="Y18" s="118"/>
      <c r="Z18" s="118"/>
      <c r="AA18" s="10"/>
      <c r="AB18" s="10"/>
      <c r="AC18" s="10"/>
      <c r="AD18" s="10"/>
      <c r="AE18" s="10"/>
      <c r="AF18" s="10"/>
      <c r="AG18" s="10"/>
      <c r="AH18" s="10"/>
    </row>
    <row r="19" spans="1:34 15861:15863" ht="10.95" customHeight="1" thickBot="1" x14ac:dyDescent="0.35">
      <c r="A19" s="18"/>
      <c r="B19" s="44"/>
      <c r="C19" s="183"/>
      <c r="D19" s="184"/>
      <c r="E19" s="184"/>
      <c r="F19" s="184"/>
      <c r="G19" s="184"/>
      <c r="H19" s="185"/>
      <c r="I19" s="45"/>
      <c r="J19" s="10"/>
      <c r="K19" s="118"/>
      <c r="L19" s="118"/>
      <c r="M19" s="118"/>
      <c r="N19" s="118"/>
      <c r="O19" s="118"/>
      <c r="P19" s="118"/>
      <c r="Q19" s="118"/>
      <c r="R19" s="118"/>
      <c r="S19" s="118"/>
      <c r="T19" s="118"/>
      <c r="U19" s="118"/>
      <c r="V19" s="118"/>
      <c r="W19" s="118"/>
      <c r="X19" s="118"/>
      <c r="Y19" s="118"/>
      <c r="Z19" s="118"/>
      <c r="AA19" s="10"/>
      <c r="AB19" s="10"/>
      <c r="AC19" s="10"/>
      <c r="AD19" s="10"/>
      <c r="AE19" s="10"/>
      <c r="AF19" s="10"/>
      <c r="AG19" s="10"/>
      <c r="AH19" s="10"/>
    </row>
    <row r="20" spans="1:34 15861:15863" ht="9.6" customHeight="1" thickTop="1" x14ac:dyDescent="0.3">
      <c r="A20" s="18"/>
      <c r="B20" s="44"/>
      <c r="C20" s="47"/>
      <c r="D20" s="47"/>
      <c r="E20" s="47"/>
      <c r="F20" s="47"/>
      <c r="G20" s="47"/>
      <c r="H20" s="47"/>
      <c r="I20" s="45"/>
      <c r="J20" s="10"/>
      <c r="K20" s="118"/>
      <c r="L20" s="118"/>
      <c r="M20" s="118"/>
      <c r="N20" s="118"/>
      <c r="O20" s="118"/>
      <c r="P20" s="118"/>
      <c r="Q20" s="118"/>
      <c r="R20" s="118"/>
      <c r="S20" s="118"/>
      <c r="T20" s="118"/>
      <c r="U20" s="118"/>
      <c r="V20" s="118"/>
      <c r="W20" s="118"/>
      <c r="X20" s="118"/>
      <c r="Y20" s="118"/>
      <c r="Z20" s="118"/>
      <c r="AA20" s="10"/>
      <c r="AB20" s="10"/>
      <c r="AC20" s="10"/>
      <c r="AD20" s="10"/>
      <c r="AE20" s="10"/>
      <c r="AF20" s="10"/>
      <c r="AG20" s="10"/>
      <c r="AH20" s="10"/>
    </row>
    <row r="21" spans="1:34 15861:15863" ht="20.399999999999999" customHeight="1" x14ac:dyDescent="0.3">
      <c r="A21" s="18"/>
      <c r="B21" s="44"/>
      <c r="C21" s="48"/>
      <c r="D21" s="186"/>
      <c r="E21" s="186"/>
      <c r="F21" s="49"/>
      <c r="G21" s="187" t="str">
        <f>"ES:Documento explicativo"</f>
        <v>ES:Documento explicativo</v>
      </c>
      <c r="H21" s="187"/>
      <c r="I21" s="45"/>
      <c r="J21" s="10"/>
      <c r="K21" s="118"/>
      <c r="L21" s="118"/>
      <c r="M21" s="118"/>
      <c r="N21" s="118"/>
      <c r="O21" s="118"/>
      <c r="P21" s="118"/>
      <c r="Q21" s="118"/>
      <c r="R21" s="118"/>
      <c r="S21" s="118"/>
      <c r="T21" s="118"/>
      <c r="U21" s="118"/>
      <c r="V21" s="118"/>
      <c r="W21" s="118"/>
      <c r="X21" s="118"/>
      <c r="Y21" s="118"/>
      <c r="Z21" s="118"/>
      <c r="AA21" s="10"/>
      <c r="AB21" s="10"/>
      <c r="AC21" s="10"/>
      <c r="AD21" s="10"/>
      <c r="AE21" s="10"/>
      <c r="AF21" s="10"/>
      <c r="AG21" s="10"/>
      <c r="AH21" s="10"/>
    </row>
    <row r="22" spans="1:34 15861:15863" ht="7.95" customHeight="1" x14ac:dyDescent="0.3">
      <c r="A22" s="18"/>
      <c r="B22" s="44"/>
      <c r="C22" s="50"/>
      <c r="D22" s="50"/>
      <c r="E22" s="50"/>
      <c r="F22" s="50"/>
      <c r="G22" s="50"/>
      <c r="H22" s="50"/>
      <c r="I22" s="45"/>
      <c r="J22" s="10"/>
      <c r="K22" s="118"/>
      <c r="L22" s="118"/>
      <c r="M22" s="118"/>
      <c r="N22" s="118"/>
      <c r="O22" s="118"/>
      <c r="P22" s="118"/>
      <c r="Q22" s="118"/>
      <c r="R22" s="118"/>
      <c r="S22" s="118"/>
      <c r="T22" s="118"/>
      <c r="U22" s="118"/>
      <c r="V22" s="118"/>
      <c r="W22" s="118"/>
      <c r="X22" s="118"/>
      <c r="Y22" s="118"/>
      <c r="Z22" s="118"/>
      <c r="AA22" s="10"/>
      <c r="AB22" s="10"/>
      <c r="AC22" s="10"/>
      <c r="AD22" s="10"/>
      <c r="AE22" s="10"/>
      <c r="AF22" s="10"/>
      <c r="AG22" s="10"/>
      <c r="AH22" s="10"/>
    </row>
    <row r="23" spans="1:34 15861:15863" ht="30" x14ac:dyDescent="0.3">
      <c r="A23" s="18"/>
      <c r="B23" s="44"/>
      <c r="C23" s="200" t="s">
        <v>522</v>
      </c>
      <c r="D23" s="200"/>
      <c r="E23" s="200"/>
      <c r="F23" s="200"/>
      <c r="G23" s="200"/>
      <c r="H23" s="200"/>
      <c r="I23" s="45"/>
      <c r="J23" s="10"/>
      <c r="K23" s="118"/>
      <c r="L23" s="118"/>
      <c r="M23" s="118"/>
      <c r="N23" s="118"/>
      <c r="O23" s="118"/>
      <c r="P23" s="118"/>
      <c r="Q23" s="118"/>
      <c r="R23" s="118"/>
      <c r="S23" s="118"/>
      <c r="T23" s="118"/>
      <c r="U23" s="118"/>
      <c r="V23" s="118"/>
      <c r="W23" s="118"/>
      <c r="X23" s="118"/>
      <c r="Y23" s="118"/>
      <c r="Z23" s="118"/>
      <c r="AA23" s="10"/>
      <c r="AB23" s="10"/>
      <c r="AC23" s="10"/>
      <c r="AD23" s="10"/>
      <c r="AE23" s="10"/>
      <c r="AF23" s="10"/>
      <c r="AG23" s="10"/>
      <c r="AH23" s="10"/>
    </row>
    <row r="24" spans="1:34 15861:15863" ht="21.6" thickBot="1" x14ac:dyDescent="0.35">
      <c r="A24" s="18"/>
      <c r="B24" s="44"/>
      <c r="C24" s="201" t="str">
        <f>"BANANO "&amp;IF(ISBLANK(G6),"(indique tipo de banano en celda G6)",UPPER(G6))</f>
        <v>BANANO (indique tipo de banano en celda G6)</v>
      </c>
      <c r="D24" s="201"/>
      <c r="E24" s="201"/>
      <c r="F24" s="201"/>
      <c r="G24" s="201"/>
      <c r="H24" s="201"/>
      <c r="I24" s="45"/>
      <c r="J24" s="10"/>
      <c r="K24" s="118"/>
      <c r="L24" s="118"/>
      <c r="M24" s="118"/>
      <c r="N24" s="118"/>
      <c r="O24" s="118"/>
      <c r="P24" s="118"/>
      <c r="Q24" s="118"/>
      <c r="R24" s="118"/>
      <c r="S24" s="118"/>
      <c r="T24" s="118"/>
      <c r="U24" s="118"/>
      <c r="V24" s="118"/>
      <c r="W24" s="118"/>
      <c r="X24" s="118"/>
      <c r="Y24" s="118"/>
      <c r="Z24" s="118"/>
      <c r="AA24" s="10"/>
      <c r="AB24" s="10"/>
      <c r="AC24" s="10"/>
      <c r="AD24" s="10"/>
      <c r="AE24" s="10"/>
      <c r="AF24" s="10"/>
      <c r="AG24" s="10"/>
      <c r="AH24" s="10"/>
    </row>
    <row r="25" spans="1:34 15861:15863" ht="33" customHeight="1" thickBot="1" x14ac:dyDescent="0.35">
      <c r="A25" s="18"/>
      <c r="B25" s="44"/>
      <c r="C25" s="195" t="s">
        <v>510</v>
      </c>
      <c r="D25" s="196"/>
      <c r="E25" s="196"/>
      <c r="F25" s="196"/>
      <c r="G25" s="196"/>
      <c r="H25" s="197"/>
      <c r="I25" s="45"/>
      <c r="J25" s="10"/>
      <c r="K25" s="118"/>
      <c r="L25" s="118"/>
      <c r="M25" s="118"/>
      <c r="N25" s="118"/>
      <c r="O25" s="118"/>
      <c r="P25" s="118"/>
      <c r="Q25" s="118"/>
      <c r="R25" s="118"/>
      <c r="S25" s="118"/>
      <c r="T25" s="118"/>
      <c r="U25" s="118"/>
      <c r="V25" s="118"/>
      <c r="W25" s="118"/>
      <c r="X25" s="118"/>
      <c r="Y25" s="118"/>
      <c r="Z25" s="118"/>
      <c r="AA25" s="10"/>
      <c r="AB25" s="10"/>
      <c r="AC25" s="10"/>
      <c r="AD25" s="10"/>
      <c r="AE25" s="10"/>
      <c r="AF25" s="10"/>
      <c r="AG25" s="10"/>
      <c r="AH25" s="10"/>
    </row>
    <row r="26" spans="1:34 15861:15863" ht="8.4" customHeight="1" x14ac:dyDescent="0.3">
      <c r="A26" s="18"/>
      <c r="B26" s="44"/>
      <c r="C26" s="51"/>
      <c r="D26" s="52"/>
      <c r="E26" s="52"/>
      <c r="F26" s="52"/>
      <c r="G26" s="52"/>
      <c r="H26" s="50"/>
      <c r="I26" s="45"/>
      <c r="J26" s="10"/>
      <c r="K26" s="118"/>
      <c r="L26" s="118"/>
      <c r="M26" s="118"/>
      <c r="N26" s="118"/>
      <c r="O26" s="118"/>
      <c r="P26" s="118"/>
      <c r="Q26" s="118"/>
      <c r="R26" s="118"/>
      <c r="S26" s="118"/>
      <c r="T26" s="118"/>
      <c r="U26" s="118"/>
      <c r="V26" s="118"/>
      <c r="W26" s="118"/>
      <c r="X26" s="118"/>
      <c r="Y26" s="118"/>
      <c r="Z26" s="118"/>
      <c r="AA26" s="10"/>
      <c r="AB26" s="10"/>
      <c r="AC26" s="10"/>
      <c r="AD26" s="10"/>
      <c r="AE26" s="10"/>
      <c r="AF26" s="10"/>
      <c r="AG26" s="10"/>
      <c r="AH26" s="10"/>
      <c r="WLA26" s="13"/>
      <c r="WLB26" s="13"/>
      <c r="WLC26" s="13"/>
    </row>
    <row r="27" spans="1:34 15861:15863" ht="15.6" customHeight="1" x14ac:dyDescent="0.3">
      <c r="A27" s="18"/>
      <c r="B27" s="44"/>
      <c r="C27" s="53"/>
      <c r="D27" s="54"/>
      <c r="E27" s="52"/>
      <c r="F27" s="52"/>
      <c r="G27" s="52"/>
      <c r="H27" s="50"/>
      <c r="I27" s="45"/>
      <c r="J27" s="10"/>
      <c r="K27" s="118"/>
      <c r="L27" s="118"/>
      <c r="M27" s="118"/>
      <c r="N27" s="118"/>
      <c r="O27" s="118"/>
      <c r="P27" s="118"/>
      <c r="Q27" s="118"/>
      <c r="R27" s="118"/>
      <c r="S27" s="118"/>
      <c r="T27" s="118"/>
      <c r="U27" s="118"/>
      <c r="V27" s="118"/>
      <c r="W27" s="118"/>
      <c r="X27" s="118"/>
      <c r="Y27" s="118"/>
      <c r="Z27" s="118"/>
      <c r="AA27" s="10"/>
      <c r="AB27" s="10"/>
      <c r="AC27" s="10"/>
      <c r="AD27" s="10"/>
      <c r="AE27" s="10"/>
      <c r="AF27" s="10"/>
      <c r="AG27" s="10"/>
      <c r="AH27" s="10"/>
      <c r="WLA27" s="13"/>
      <c r="WLB27" s="13"/>
      <c r="WLC27" s="13"/>
    </row>
    <row r="28" spans="1:34 15861:15863" ht="15.6" customHeight="1" x14ac:dyDescent="0.3">
      <c r="A28" s="18"/>
      <c r="B28" s="44"/>
      <c r="C28" s="55" t="str">
        <f>"IDENTIFICACION DE LA PLANTACIÓN DE BANANO "&amp;IF(ISBLANK(G6),"(indique tipo de banano en celda G6)",UPPER(G6))&amp;" CON CERTIFICACIÓN FAIRTRADE"</f>
        <v>IDENTIFICACION DE LA PLANTACIÓN DE BANANO (indique tipo de banano en celda G6) CON CERTIFICACIÓN FAIRTRADE</v>
      </c>
      <c r="D28" s="56"/>
      <c r="E28" s="52"/>
      <c r="F28" s="52"/>
      <c r="G28" s="52"/>
      <c r="H28" s="50"/>
      <c r="I28" s="45"/>
      <c r="J28" s="10"/>
      <c r="K28" s="118"/>
      <c r="L28" s="118"/>
      <c r="M28" s="118"/>
      <c r="N28" s="118"/>
      <c r="O28" s="118"/>
      <c r="P28" s="118"/>
      <c r="Q28" s="118"/>
      <c r="R28" s="118"/>
      <c r="S28" s="118"/>
      <c r="T28" s="118"/>
      <c r="U28" s="118"/>
      <c r="V28" s="118"/>
      <c r="W28" s="118"/>
      <c r="X28" s="118"/>
      <c r="Y28" s="118"/>
      <c r="Z28" s="118"/>
      <c r="AA28" s="10"/>
      <c r="AB28" s="10"/>
      <c r="AC28" s="10"/>
      <c r="AD28" s="10"/>
      <c r="AE28" s="10"/>
      <c r="AF28" s="10"/>
      <c r="AG28" s="10"/>
      <c r="AH28" s="10"/>
      <c r="WLA28" s="13"/>
      <c r="WLB28" s="13"/>
      <c r="WLC28" s="13"/>
    </row>
    <row r="29" spans="1:34 15861:15863" ht="15.6" customHeight="1" x14ac:dyDescent="0.3">
      <c r="A29" s="18"/>
      <c r="B29" s="44"/>
      <c r="C29" s="57" t="s">
        <v>261</v>
      </c>
      <c r="D29" s="17"/>
      <c r="E29" s="52"/>
      <c r="F29" s="52"/>
      <c r="G29" s="52"/>
      <c r="H29" s="50"/>
      <c r="I29" s="45"/>
      <c r="J29" s="10"/>
      <c r="K29" s="118"/>
      <c r="L29" s="118"/>
      <c r="M29" s="118"/>
      <c r="N29" s="118"/>
      <c r="O29" s="118"/>
      <c r="P29" s="118"/>
      <c r="Q29" s="118"/>
      <c r="R29" s="118"/>
      <c r="S29" s="118"/>
      <c r="T29" s="118"/>
      <c r="U29" s="118"/>
      <c r="V29" s="118"/>
      <c r="W29" s="118"/>
      <c r="X29" s="118"/>
      <c r="Y29" s="118"/>
      <c r="Z29" s="118"/>
      <c r="AA29" s="10"/>
      <c r="AB29" s="10"/>
      <c r="AC29" s="10"/>
      <c r="AD29" s="10"/>
      <c r="AE29" s="10"/>
      <c r="AF29" s="10"/>
      <c r="AG29" s="10"/>
      <c r="AH29" s="10"/>
      <c r="WLA29" s="13"/>
      <c r="WLB29" s="13"/>
      <c r="WLC29" s="13"/>
    </row>
    <row r="30" spans="1:34 15861:15863" ht="15.6" customHeight="1" x14ac:dyDescent="0.3">
      <c r="A30" s="18"/>
      <c r="B30" s="44"/>
      <c r="C30" s="58"/>
      <c r="D30" s="58"/>
      <c r="E30" s="58"/>
      <c r="F30" s="58"/>
      <c r="G30" s="58"/>
      <c r="H30" s="58"/>
      <c r="I30" s="45"/>
      <c r="J30" s="10"/>
      <c r="K30" s="118"/>
      <c r="L30" s="118"/>
      <c r="M30" s="118"/>
      <c r="N30" s="118"/>
      <c r="O30" s="118"/>
      <c r="P30" s="118"/>
      <c r="Q30" s="118"/>
      <c r="R30" s="118"/>
      <c r="S30" s="118"/>
      <c r="T30" s="118"/>
      <c r="U30" s="118"/>
      <c r="V30" s="118"/>
      <c r="W30" s="118"/>
      <c r="X30" s="118"/>
      <c r="Y30" s="118"/>
      <c r="Z30" s="118"/>
      <c r="AA30" s="10"/>
      <c r="AB30" s="10"/>
      <c r="AC30" s="10"/>
      <c r="AD30" s="10"/>
      <c r="AE30" s="10"/>
      <c r="AF30" s="10"/>
      <c r="AG30" s="10"/>
      <c r="AH30" s="10"/>
      <c r="WLA30" s="13"/>
      <c r="WLB30" s="13"/>
      <c r="WLC30" s="13"/>
    </row>
    <row r="31" spans="1:34 15861:15863" ht="4.95" customHeight="1" x14ac:dyDescent="0.3">
      <c r="A31" s="18"/>
      <c r="B31" s="44"/>
      <c r="C31" s="52"/>
      <c r="D31" s="52"/>
      <c r="E31" s="52"/>
      <c r="F31" s="52"/>
      <c r="G31" s="52"/>
      <c r="H31" s="50"/>
      <c r="I31" s="45"/>
      <c r="J31" s="10"/>
      <c r="K31" s="118"/>
      <c r="L31" s="118"/>
      <c r="M31" s="118"/>
      <c r="N31" s="118"/>
      <c r="O31" s="118"/>
      <c r="P31" s="118"/>
      <c r="Q31" s="118"/>
      <c r="R31" s="118"/>
      <c r="S31" s="118"/>
      <c r="T31" s="118"/>
      <c r="U31" s="118"/>
      <c r="V31" s="118"/>
      <c r="W31" s="118"/>
      <c r="X31" s="118"/>
      <c r="Y31" s="118"/>
      <c r="Z31" s="118"/>
      <c r="AA31" s="10"/>
      <c r="AB31" s="10"/>
      <c r="AC31" s="10"/>
      <c r="AD31" s="10"/>
      <c r="AE31" s="10"/>
      <c r="AF31" s="10"/>
      <c r="AG31" s="10"/>
      <c r="AH31" s="10"/>
      <c r="WLA31" s="13"/>
      <c r="WLB31" s="13"/>
      <c r="WLC31" s="13"/>
    </row>
    <row r="32" spans="1:34 15861:15863" ht="15.6" customHeight="1" x14ac:dyDescent="0.3">
      <c r="A32" s="18"/>
      <c r="B32" s="44"/>
      <c r="C32" s="142" t="str">
        <f>"DATOS DE PRODUCCIÓN DE BANANO "&amp;IF(ISBLANK(G6),"(indique tipo de banano en celda G6)",UPPER(G6))</f>
        <v>DATOS DE PRODUCCIÓN DE BANANO (indique tipo de banano en celda G6)</v>
      </c>
      <c r="D32" s="59"/>
      <c r="E32" s="52"/>
      <c r="F32" s="60"/>
      <c r="G32" s="60"/>
      <c r="H32" s="50"/>
      <c r="I32" s="45"/>
      <c r="J32" s="10"/>
      <c r="K32" s="118"/>
      <c r="L32" s="118"/>
      <c r="M32" s="118"/>
      <c r="N32" s="118"/>
      <c r="O32" s="118"/>
      <c r="P32" s="118"/>
      <c r="Q32" s="118"/>
      <c r="R32" s="118"/>
      <c r="S32" s="118"/>
      <c r="T32" s="118"/>
      <c r="U32" s="118"/>
      <c r="V32" s="118"/>
      <c r="W32" s="118"/>
      <c r="X32" s="118"/>
      <c r="Y32" s="118"/>
      <c r="Z32" s="118"/>
      <c r="AA32" s="10"/>
      <c r="AB32" s="10"/>
      <c r="AC32" s="10"/>
      <c r="AD32" s="10"/>
      <c r="AE32" s="10"/>
      <c r="AF32" s="10"/>
      <c r="AG32" s="10"/>
      <c r="AH32" s="10"/>
    </row>
    <row r="33" spans="1:34 15861:15863" ht="15.6" customHeight="1" x14ac:dyDescent="0.3">
      <c r="A33" s="18"/>
      <c r="B33" s="61"/>
      <c r="C33" s="71" t="str">
        <f>"Número de fincas "&amp;IF(G6="convencional", "convencionales", "orgánicas")&amp;", registradas con el número FLOid "&amp;D29&amp;":"</f>
        <v>Número de fincas orgánicas, registradas con el número FLOid :</v>
      </c>
      <c r="D33" s="5"/>
      <c r="E33" s="63"/>
      <c r="F33" s="63"/>
      <c r="G33" s="60"/>
      <c r="H33" s="64"/>
      <c r="I33" s="45"/>
      <c r="J33" s="10"/>
      <c r="K33" s="118"/>
      <c r="L33" s="118"/>
      <c r="M33" s="118"/>
      <c r="N33" s="118"/>
      <c r="O33" s="118"/>
      <c r="P33" s="118"/>
      <c r="Q33" s="118"/>
      <c r="R33" s="118"/>
      <c r="S33" s="118"/>
      <c r="T33" s="118"/>
      <c r="U33" s="118"/>
      <c r="V33" s="118"/>
      <c r="W33" s="118"/>
      <c r="X33" s="118"/>
      <c r="Y33" s="118"/>
      <c r="Z33" s="118"/>
      <c r="AA33" s="10"/>
      <c r="AB33" s="10"/>
      <c r="AC33" s="10"/>
      <c r="AD33" s="10"/>
      <c r="AE33" s="10"/>
      <c r="AF33" s="10"/>
      <c r="AG33" s="10"/>
      <c r="AH33" s="10"/>
    </row>
    <row r="34" spans="1:34 15861:15863" ht="15.6" customHeight="1" x14ac:dyDescent="0.3">
      <c r="A34" s="18"/>
      <c r="B34" s="61"/>
      <c r="C34" s="63"/>
      <c r="D34" s="63"/>
      <c r="E34" s="63"/>
      <c r="F34" s="63"/>
      <c r="G34" s="60"/>
      <c r="H34" s="64"/>
      <c r="I34" s="45"/>
      <c r="J34" s="10"/>
      <c r="K34" s="128"/>
      <c r="L34" s="128"/>
      <c r="M34" s="118"/>
      <c r="N34" s="128"/>
      <c r="O34" s="128"/>
      <c r="P34" s="118"/>
      <c r="Q34" s="128"/>
      <c r="R34" s="128"/>
      <c r="S34" s="118"/>
      <c r="T34" s="118"/>
      <c r="U34" s="118"/>
      <c r="V34" s="118"/>
      <c r="W34" s="118"/>
      <c r="X34" s="118"/>
      <c r="Y34" s="118"/>
      <c r="Z34" s="118"/>
      <c r="AA34" s="10"/>
      <c r="AB34" s="10"/>
      <c r="AC34" s="10"/>
      <c r="AD34" s="10"/>
      <c r="AE34" s="10"/>
      <c r="AF34" s="10"/>
      <c r="AG34" s="10"/>
      <c r="AH34" s="10"/>
    </row>
    <row r="35" spans="1:34 15861:15863" ht="15.6" customHeight="1" x14ac:dyDescent="0.3">
      <c r="A35" s="18"/>
      <c r="B35" s="61"/>
      <c r="C35" s="72" t="str">
        <f>"Área en producción "&amp;IF(ISBLANK(G6),"(indique tipo de banano en celda G6)","(banano "&amp;(G6)&amp;")")&amp;":"</f>
        <v>Área en producción (indique tipo de banano en celda G6):</v>
      </c>
      <c r="D35" s="5"/>
      <c r="E35" s="76" t="s">
        <v>31</v>
      </c>
      <c r="F35" s="65"/>
      <c r="G35" s="60"/>
      <c r="H35" s="64"/>
      <c r="I35" s="45"/>
      <c r="J35" s="10"/>
      <c r="K35" s="128"/>
      <c r="L35" s="128"/>
      <c r="M35" s="118"/>
      <c r="N35" s="128"/>
      <c r="O35" s="128"/>
      <c r="P35" s="118"/>
      <c r="Q35" s="128"/>
      <c r="R35" s="128"/>
      <c r="S35" s="118"/>
      <c r="T35" s="118"/>
      <c r="U35" s="118"/>
      <c r="V35" s="118"/>
      <c r="W35" s="118"/>
      <c r="X35" s="118"/>
      <c r="Y35" s="118"/>
      <c r="Z35" s="118"/>
      <c r="AA35" s="10"/>
      <c r="AB35" s="10"/>
      <c r="AC35" s="10"/>
      <c r="AD35" s="10"/>
      <c r="AE35" s="10"/>
      <c r="AF35" s="10"/>
      <c r="AG35" s="10"/>
      <c r="AH35" s="10"/>
    </row>
    <row r="36" spans="1:34 15861:15863" ht="15.6" customHeight="1" x14ac:dyDescent="0.3">
      <c r="A36" s="18"/>
      <c r="B36" s="44"/>
      <c r="C36" s="73" t="str">
        <f>"(Ingrese la suma de las áreas de todas las fincas "&amp;IF(G6="convencional", "convencionales", "orgánicas")&amp;", registradas con el número FLOid "&amp;D29&amp;")"</f>
        <v>(Ingrese la suma de las áreas de todas las fincas orgánicas, registradas con el número FLOid )</v>
      </c>
      <c r="D36" s="63"/>
      <c r="E36" s="63"/>
      <c r="F36" s="63"/>
      <c r="G36" s="60"/>
      <c r="H36" s="64"/>
      <c r="I36" s="45"/>
      <c r="J36" s="10"/>
      <c r="K36" s="128"/>
      <c r="L36" s="128"/>
      <c r="M36" s="118"/>
      <c r="N36" s="128"/>
      <c r="O36" s="128"/>
      <c r="P36" s="118"/>
      <c r="Q36" s="128"/>
      <c r="R36" s="128"/>
      <c r="S36" s="118"/>
      <c r="T36" s="118"/>
      <c r="U36" s="118"/>
      <c r="V36" s="118"/>
      <c r="W36" s="118"/>
      <c r="X36" s="118"/>
      <c r="Y36" s="118"/>
      <c r="Z36" s="118"/>
      <c r="AA36" s="10"/>
      <c r="AB36" s="10"/>
      <c r="AC36" s="10"/>
      <c r="AD36" s="10"/>
      <c r="AE36" s="10"/>
      <c r="AF36" s="10"/>
      <c r="AG36" s="10"/>
      <c r="AH36" s="10"/>
    </row>
    <row r="37" spans="1:34 15861:15863" ht="15.6" customHeight="1" x14ac:dyDescent="0.3">
      <c r="A37" s="18"/>
      <c r="B37" s="61"/>
      <c r="C37" s="72" t="str">
        <f>"Productividad "&amp;IF(ISBLANK(G6),"(indique tipo de banano en celda G6)","(banano "&amp;(G6)&amp;")")&amp;":"</f>
        <v>Productividad (indique tipo de banano en celda G6):</v>
      </c>
      <c r="D37" s="6"/>
      <c r="E37" s="77" t="s">
        <v>494</v>
      </c>
      <c r="F37" s="78"/>
      <c r="G37" s="64"/>
      <c r="H37" s="64"/>
      <c r="I37" s="45"/>
      <c r="J37" s="10"/>
      <c r="K37" s="128"/>
      <c r="L37" s="128"/>
      <c r="M37" s="118"/>
      <c r="N37" s="128"/>
      <c r="O37" s="128"/>
      <c r="P37" s="118"/>
      <c r="Q37" s="128"/>
      <c r="R37" s="128"/>
      <c r="S37" s="118"/>
      <c r="T37" s="118"/>
      <c r="U37" s="118"/>
      <c r="V37" s="118"/>
      <c r="W37" s="118"/>
      <c r="X37" s="118"/>
      <c r="Y37" s="118"/>
      <c r="Z37" s="118"/>
      <c r="AA37" s="10"/>
      <c r="AB37" s="10"/>
      <c r="AC37" s="10"/>
      <c r="AD37" s="10"/>
      <c r="AE37" s="10"/>
      <c r="AF37" s="10"/>
      <c r="AG37" s="10"/>
      <c r="AH37" s="10"/>
    </row>
    <row r="38" spans="1:34 15861:15863" ht="15.6" customHeight="1" x14ac:dyDescent="0.3">
      <c r="A38" s="18"/>
      <c r="B38" s="44"/>
      <c r="C38" s="73" t="str">
        <f>"(Ingrese la productividad representativa de todas sus fincas "&amp;IF(G6="convencional", "convencionales", "orgánicas")&amp;", registradas con el número FLOid "&amp;D29&amp;")"</f>
        <v>(Ingrese la productividad representativa de todas sus fincas orgánicas, registradas con el número FLOid )</v>
      </c>
      <c r="D38" s="63"/>
      <c r="E38" s="63"/>
      <c r="F38" s="63"/>
      <c r="G38" s="60"/>
      <c r="H38" s="64"/>
      <c r="I38" s="45"/>
      <c r="J38" s="10"/>
      <c r="K38" s="128"/>
      <c r="L38" s="128"/>
      <c r="M38" s="118"/>
      <c r="N38" s="128"/>
      <c r="O38" s="128"/>
      <c r="P38" s="118"/>
      <c r="Q38" s="128"/>
      <c r="R38" s="128"/>
      <c r="S38" s="118"/>
      <c r="T38" s="118"/>
      <c r="U38" s="118"/>
      <c r="V38" s="118"/>
      <c r="W38" s="118"/>
      <c r="X38" s="118"/>
      <c r="Y38" s="118"/>
      <c r="Z38" s="118"/>
      <c r="AA38" s="10"/>
      <c r="AB38" s="10"/>
      <c r="AC38" s="10"/>
      <c r="AD38" s="10"/>
      <c r="AE38" s="10"/>
      <c r="AF38" s="10"/>
      <c r="AG38" s="10"/>
      <c r="AH38" s="10"/>
    </row>
    <row r="39" spans="1:34 15861:15863" ht="15.6" customHeight="1" x14ac:dyDescent="0.3">
      <c r="A39" s="18"/>
      <c r="B39" s="44"/>
      <c r="C39" s="70"/>
      <c r="D39" s="70"/>
      <c r="E39" s="70"/>
      <c r="F39" s="63"/>
      <c r="G39" s="66"/>
      <c r="H39" s="50"/>
      <c r="I39" s="45"/>
      <c r="J39" s="10"/>
      <c r="K39" s="118"/>
      <c r="L39" s="118"/>
      <c r="M39" s="118"/>
      <c r="N39" s="118"/>
      <c r="O39" s="118"/>
      <c r="P39" s="129"/>
      <c r="Q39" s="128"/>
      <c r="R39" s="128"/>
      <c r="S39" s="118"/>
      <c r="T39" s="118"/>
      <c r="U39" s="118"/>
      <c r="V39" s="118"/>
      <c r="W39" s="118"/>
      <c r="X39" s="118"/>
      <c r="Y39" s="118"/>
      <c r="Z39" s="118"/>
      <c r="AA39" s="10"/>
      <c r="AB39" s="10"/>
      <c r="AC39" s="10"/>
      <c r="AD39" s="10"/>
      <c r="AE39" s="10"/>
      <c r="AF39" s="10"/>
      <c r="AG39" s="10"/>
      <c r="AH39" s="10"/>
      <c r="WLA39" s="13"/>
      <c r="WLB39" s="13"/>
      <c r="WLC39" s="13"/>
    </row>
    <row r="40" spans="1:34 15861:15863" ht="15.6" customHeight="1" x14ac:dyDescent="0.3">
      <c r="A40" s="18"/>
      <c r="B40" s="44"/>
      <c r="C40" s="142" t="str">
        <f>"NÚMERO DE TRABAJADORES DE BANANO "&amp;IF(ISBLANK(G6),"(indique tipo de banano en celda G6)",UPPER(G6))</f>
        <v>NÚMERO DE TRABAJADORES DE BANANO (indique tipo de banano en celda G6)</v>
      </c>
      <c r="D40" s="67"/>
      <c r="E40" s="67"/>
      <c r="F40" s="67"/>
      <c r="G40" s="67"/>
      <c r="H40" s="64"/>
      <c r="I40" s="45"/>
      <c r="J40" s="10"/>
      <c r="K40" s="118"/>
      <c r="L40" s="118"/>
      <c r="M40" s="118"/>
      <c r="N40" s="118"/>
      <c r="O40" s="118"/>
      <c r="P40" s="129"/>
      <c r="Q40" s="128"/>
      <c r="R40" s="128"/>
      <c r="S40" s="118"/>
      <c r="T40" s="118"/>
      <c r="U40" s="118"/>
      <c r="V40" s="118"/>
      <c r="W40" s="118"/>
      <c r="X40" s="118"/>
      <c r="Y40" s="118"/>
      <c r="Z40" s="118"/>
      <c r="AA40" s="10"/>
      <c r="AB40" s="10"/>
      <c r="AC40" s="10"/>
      <c r="AD40" s="10"/>
      <c r="AE40" s="10"/>
      <c r="AF40" s="10"/>
      <c r="AG40" s="10"/>
      <c r="AH40" s="10"/>
    </row>
    <row r="41" spans="1:34 15861:15863" ht="57.6" x14ac:dyDescent="0.3">
      <c r="A41" s="20"/>
      <c r="B41" s="62"/>
      <c r="C41" s="120" t="s">
        <v>514</v>
      </c>
      <c r="D41" s="68"/>
      <c r="E41" s="68"/>
      <c r="F41" s="68"/>
      <c r="G41" s="68"/>
      <c r="H41" s="68"/>
      <c r="I41" s="69"/>
      <c r="J41" s="10"/>
      <c r="K41" s="118"/>
      <c r="L41" s="118"/>
      <c r="M41" s="118"/>
      <c r="N41" s="118"/>
      <c r="O41" s="118"/>
      <c r="P41" s="129"/>
      <c r="Q41" s="128"/>
      <c r="R41" s="128"/>
      <c r="S41" s="118"/>
      <c r="T41" s="118"/>
      <c r="U41" s="118"/>
      <c r="V41" s="118"/>
      <c r="W41" s="118"/>
      <c r="X41" s="118"/>
      <c r="Y41" s="118"/>
      <c r="Z41" s="118"/>
      <c r="AA41" s="10"/>
      <c r="AB41" s="10"/>
      <c r="AC41" s="10"/>
      <c r="AD41" s="10"/>
      <c r="AE41" s="10"/>
      <c r="AF41" s="10"/>
      <c r="AG41" s="10"/>
      <c r="AH41" s="10"/>
    </row>
    <row r="42" spans="1:34 15861:15863" ht="15.6" customHeight="1" x14ac:dyDescent="0.3">
      <c r="A42" s="20"/>
      <c r="B42" s="62"/>
      <c r="C42" s="68"/>
      <c r="D42" s="68"/>
      <c r="E42" s="68"/>
      <c r="F42" s="68"/>
      <c r="G42" s="68"/>
      <c r="H42" s="68"/>
      <c r="I42" s="69"/>
      <c r="J42" s="10"/>
      <c r="K42" s="118"/>
      <c r="L42" s="118"/>
      <c r="M42" s="118"/>
      <c r="N42" s="118"/>
      <c r="O42" s="118"/>
      <c r="P42" s="118"/>
      <c r="Q42" s="128"/>
      <c r="R42" s="128"/>
      <c r="S42" s="118"/>
      <c r="T42" s="118"/>
      <c r="U42" s="118"/>
      <c r="V42" s="118"/>
      <c r="W42" s="118"/>
      <c r="X42" s="118"/>
      <c r="Y42" s="118"/>
      <c r="Z42" s="118"/>
      <c r="AA42" s="10"/>
      <c r="AB42" s="10"/>
      <c r="AC42" s="10"/>
      <c r="AD42" s="10"/>
      <c r="AE42" s="10"/>
      <c r="AF42" s="10"/>
      <c r="AG42" s="10"/>
      <c r="AH42" s="10"/>
    </row>
    <row r="43" spans="1:34 15861:15863" ht="15.6" customHeight="1" x14ac:dyDescent="0.3">
      <c r="A43" s="20"/>
      <c r="B43" s="62"/>
      <c r="C43" s="126" t="s">
        <v>515</v>
      </c>
      <c r="D43" s="68"/>
      <c r="E43" s="68"/>
      <c r="F43" s="68"/>
      <c r="G43" s="68"/>
      <c r="H43" s="68"/>
      <c r="I43" s="69"/>
      <c r="J43" s="10"/>
      <c r="K43" s="118"/>
      <c r="L43" s="118"/>
      <c r="M43" s="118"/>
      <c r="N43" s="118"/>
      <c r="O43" s="118"/>
      <c r="P43" s="118"/>
      <c r="Q43" s="128"/>
      <c r="R43" s="128"/>
      <c r="S43" s="118"/>
      <c r="T43" s="118"/>
      <c r="U43" s="118"/>
      <c r="V43" s="118"/>
      <c r="W43" s="118"/>
      <c r="X43" s="118"/>
      <c r="Y43" s="118"/>
      <c r="Z43" s="118"/>
      <c r="AA43" s="10"/>
      <c r="AB43" s="10"/>
      <c r="AC43" s="10"/>
      <c r="AD43" s="10"/>
      <c r="AE43" s="10"/>
      <c r="AF43" s="10"/>
      <c r="AG43" s="10"/>
      <c r="AH43" s="10"/>
    </row>
    <row r="44" spans="1:34 15861:15863" ht="15.6" customHeight="1" x14ac:dyDescent="0.3">
      <c r="A44" s="20"/>
      <c r="B44" s="62"/>
      <c r="C44" s="68" t="str">
        <f>"- Deberá ingresar la suma de los trabajadores DE TODAS LAS FINCAS DE BANANO "&amp;UPPER(G6)&amp;", registradas con el número FLOid "&amp;D29&amp;"."</f>
        <v>- Deberá ingresar la suma de los trabajadores DE TODAS LAS FINCAS DE BANANO , registradas con el número FLOid .</v>
      </c>
      <c r="D44" s="68"/>
      <c r="E44" s="68"/>
      <c r="F44" s="68"/>
      <c r="G44" s="68"/>
      <c r="H44" s="68"/>
      <c r="I44" s="69"/>
      <c r="J44" s="10"/>
      <c r="K44" s="118"/>
      <c r="L44" s="118"/>
      <c r="M44" s="118"/>
      <c r="N44" s="118"/>
      <c r="O44" s="118"/>
      <c r="P44" s="118"/>
      <c r="Q44" s="128"/>
      <c r="R44" s="128"/>
      <c r="S44" s="118"/>
      <c r="T44" s="118"/>
      <c r="U44" s="118"/>
      <c r="V44" s="118"/>
      <c r="W44" s="118"/>
      <c r="X44" s="118"/>
      <c r="Y44" s="118"/>
      <c r="Z44" s="118"/>
      <c r="AA44" s="10"/>
      <c r="AB44" s="10"/>
      <c r="AC44" s="10"/>
      <c r="AD44" s="10"/>
      <c r="AE44" s="10"/>
      <c r="AF44" s="10"/>
      <c r="AG44" s="10"/>
      <c r="AH44" s="10"/>
    </row>
    <row r="45" spans="1:34 15861:15863" ht="15.6" customHeight="1" x14ac:dyDescent="0.3">
      <c r="A45" s="20"/>
      <c r="B45" s="62"/>
      <c r="C45" s="68" t="str">
        <f>"- Los números totales de trabajadores contratados y subcontratados, ingresados en cada una de las tres tablas, deben coincidir. Asegúrese que coincidan."</f>
        <v>- Los números totales de trabajadores contratados y subcontratados, ingresados en cada una de las tres tablas, deben coincidir. Asegúrese que coincidan.</v>
      </c>
      <c r="D45" s="68"/>
      <c r="E45" s="68"/>
      <c r="F45" s="68"/>
      <c r="G45" s="68"/>
      <c r="H45" s="68"/>
      <c r="I45" s="69"/>
      <c r="J45" s="10"/>
      <c r="K45" s="118"/>
      <c r="L45" s="118"/>
      <c r="M45" s="118"/>
      <c r="N45" s="118"/>
      <c r="O45" s="118"/>
      <c r="P45" s="118"/>
      <c r="Q45" s="128"/>
      <c r="R45" s="128"/>
      <c r="S45" s="118"/>
      <c r="T45" s="118"/>
      <c r="U45" s="118"/>
      <c r="V45" s="118"/>
      <c r="W45" s="118"/>
      <c r="X45" s="118"/>
      <c r="Y45" s="118"/>
      <c r="Z45" s="118"/>
      <c r="AA45" s="10"/>
      <c r="AB45" s="10"/>
      <c r="AC45" s="10"/>
      <c r="AD45" s="10"/>
      <c r="AE45" s="10"/>
      <c r="AF45" s="10"/>
      <c r="AG45" s="10"/>
      <c r="AH45" s="10"/>
    </row>
    <row r="46" spans="1:34 15861:15863" ht="15.6" customHeight="1" x14ac:dyDescent="0.3">
      <c r="A46" s="20"/>
      <c r="B46" s="62"/>
      <c r="C46" s="126" t="str">
        <f>"- ¿Cómo calcular e ingresar el número de trabajadores que trabajan a tiempo parcial?"</f>
        <v>- ¿Cómo calcular e ingresar el número de trabajadores que trabajan a tiempo parcial?</v>
      </c>
      <c r="D46" s="68"/>
      <c r="E46" s="68"/>
      <c r="F46" s="68"/>
      <c r="G46" s="68"/>
      <c r="H46" s="68"/>
      <c r="I46" s="69"/>
      <c r="J46" s="10"/>
      <c r="K46" s="118"/>
      <c r="L46" s="118"/>
      <c r="M46" s="118"/>
      <c r="N46" s="118"/>
      <c r="O46" s="118"/>
      <c r="P46" s="118"/>
      <c r="Q46" s="128"/>
      <c r="R46" s="128"/>
      <c r="S46" s="118"/>
      <c r="T46" s="118"/>
      <c r="U46" s="118"/>
      <c r="V46" s="118"/>
      <c r="W46" s="118"/>
      <c r="X46" s="118"/>
      <c r="Y46" s="118"/>
      <c r="Z46" s="118"/>
      <c r="AA46" s="10"/>
      <c r="AB46" s="10"/>
      <c r="AC46" s="10"/>
      <c r="AD46" s="10"/>
      <c r="AE46" s="10"/>
      <c r="AF46" s="10"/>
      <c r="AG46" s="10"/>
      <c r="AH46" s="10"/>
    </row>
    <row r="47" spans="1:34 15861:15863" ht="15.6" customHeight="1" x14ac:dyDescent="0.3">
      <c r="A47" s="20"/>
      <c r="B47" s="62"/>
      <c r="C47" s="126" t="str">
        <f>"  Debe multiplicar el ''número de trabajadores a tiempo parcial'' por el ''número de días que han trabajado por semana'' y dividirlo entre el ''número máximo de"</f>
        <v xml:space="preserve">  Debe multiplicar el ''número de trabajadores a tiempo parcial'' por el ''número de días que han trabajado por semana'' y dividirlo entre el ''número máximo de</v>
      </c>
      <c r="D47" s="68"/>
      <c r="E47" s="68"/>
      <c r="F47" s="68"/>
      <c r="G47" s="68"/>
      <c r="H47" s="68"/>
      <c r="I47" s="69"/>
      <c r="J47" s="10"/>
      <c r="K47" s="118"/>
      <c r="L47" s="118"/>
      <c r="M47" s="118"/>
      <c r="N47" s="118"/>
      <c r="O47" s="118"/>
      <c r="P47" s="118"/>
      <c r="Q47" s="128"/>
      <c r="R47" s="128"/>
      <c r="S47" s="118"/>
      <c r="T47" s="118"/>
      <c r="U47" s="118"/>
      <c r="V47" s="118"/>
      <c r="W47" s="118"/>
      <c r="X47" s="118"/>
      <c r="Y47" s="118"/>
      <c r="Z47" s="118"/>
      <c r="AA47" s="10"/>
      <c r="AB47" s="10"/>
      <c r="AC47" s="10"/>
      <c r="AD47" s="10"/>
      <c r="AE47" s="10"/>
      <c r="AF47" s="10"/>
      <c r="AG47" s="10"/>
      <c r="AH47" s="10"/>
    </row>
    <row r="48" spans="1:34 15861:15863" ht="15.6" customHeight="1" x14ac:dyDescent="0.3">
      <c r="A48" s="20"/>
      <c r="B48" s="62"/>
      <c r="C48" s="126" t="str">
        <f>"  días que un trabajador a tiempo completo podría trabajar por semana, de acuerdo a ley''. El resultado es el número de trabajadores que debe ingresar en la tabla."</f>
        <v xml:space="preserve">  días que un trabajador a tiempo completo podría trabajar por semana, de acuerdo a ley''. El resultado es el número de trabajadores que debe ingresar en la tabla.</v>
      </c>
      <c r="D48" s="68"/>
      <c r="E48" s="68"/>
      <c r="F48" s="68"/>
      <c r="G48" s="68"/>
      <c r="H48" s="68"/>
      <c r="I48" s="69"/>
      <c r="J48" s="10"/>
      <c r="K48" s="118"/>
      <c r="L48" s="118"/>
      <c r="M48" s="118"/>
      <c r="N48" s="118"/>
      <c r="O48" s="118"/>
      <c r="P48" s="118"/>
      <c r="Q48" s="128"/>
      <c r="R48" s="128"/>
      <c r="S48" s="118"/>
      <c r="T48" s="118"/>
      <c r="U48" s="118"/>
      <c r="V48" s="118"/>
      <c r="W48" s="118"/>
      <c r="X48" s="118"/>
      <c r="Y48" s="118"/>
      <c r="Z48" s="118"/>
      <c r="AA48" s="10"/>
      <c r="AB48" s="10"/>
      <c r="AC48" s="10"/>
      <c r="AD48" s="10"/>
      <c r="AE48" s="10"/>
      <c r="AF48" s="10"/>
      <c r="AG48" s="10"/>
      <c r="AH48" s="10"/>
    </row>
    <row r="49" spans="1:34 15862:15862" ht="15.6" customHeight="1" x14ac:dyDescent="0.3">
      <c r="A49" s="18"/>
      <c r="B49" s="44"/>
      <c r="C49" s="188" t="str">
        <f>"a) según área de trabajo, para banano "&amp;IF(ISBLANK(G6),"(indique tipo de banano en celda G6)",(G6))</f>
        <v>a) según área de trabajo, para banano (indique tipo de banano en celda G6)</v>
      </c>
      <c r="D49" s="198" t="s">
        <v>264</v>
      </c>
      <c r="E49" s="199"/>
      <c r="F49" s="121" t="s">
        <v>513</v>
      </c>
      <c r="G49" s="68"/>
      <c r="H49" s="68"/>
      <c r="I49" s="45"/>
      <c r="J49" s="14"/>
      <c r="K49" s="118"/>
      <c r="L49" s="118"/>
      <c r="M49" s="118"/>
      <c r="N49" s="118"/>
      <c r="O49" s="118"/>
      <c r="P49" s="118"/>
      <c r="Q49" s="128"/>
      <c r="R49" s="128"/>
      <c r="S49" s="118"/>
      <c r="T49" s="118"/>
      <c r="U49" s="118"/>
      <c r="V49" s="118"/>
      <c r="W49" s="118"/>
      <c r="X49" s="118"/>
      <c r="Y49" s="118"/>
      <c r="Z49" s="118"/>
      <c r="AA49" s="10"/>
      <c r="AB49" s="10"/>
      <c r="AC49" s="10"/>
      <c r="AD49" s="10"/>
      <c r="AE49" s="10"/>
      <c r="AF49" s="10"/>
      <c r="AG49" s="10"/>
      <c r="AH49" s="10"/>
    </row>
    <row r="50" spans="1:34 15862:15862" ht="15.6" customHeight="1" x14ac:dyDescent="0.3">
      <c r="A50" s="18"/>
      <c r="B50" s="44"/>
      <c r="C50" s="189"/>
      <c r="D50" s="81" t="s">
        <v>77</v>
      </c>
      <c r="E50" s="82" t="s">
        <v>289</v>
      </c>
      <c r="F50" s="122"/>
      <c r="G50" s="68"/>
      <c r="H50" s="68"/>
      <c r="I50" s="45"/>
      <c r="J50" s="14"/>
      <c r="K50" s="118"/>
      <c r="L50" s="118"/>
      <c r="M50" s="118"/>
      <c r="N50" s="118"/>
      <c r="O50" s="118"/>
      <c r="P50" s="118"/>
      <c r="Q50" s="128"/>
      <c r="R50" s="128"/>
      <c r="S50" s="118"/>
      <c r="T50" s="118"/>
      <c r="U50" s="118"/>
      <c r="V50" s="118"/>
      <c r="W50" s="118"/>
      <c r="X50" s="118"/>
      <c r="Y50" s="118"/>
      <c r="Z50" s="118"/>
      <c r="AA50" s="10"/>
      <c r="AB50" s="10"/>
      <c r="AC50" s="10"/>
      <c r="AD50" s="10"/>
      <c r="AE50" s="10"/>
      <c r="AF50" s="10"/>
      <c r="AG50" s="10"/>
      <c r="AH50" s="10"/>
    </row>
    <row r="51" spans="1:34 15862:15862" ht="15.6" customHeight="1" x14ac:dyDescent="0.3">
      <c r="A51" s="18"/>
      <c r="B51" s="44"/>
      <c r="C51" s="79" t="s">
        <v>75</v>
      </c>
      <c r="D51" s="7"/>
      <c r="E51" s="8"/>
      <c r="F51" s="123">
        <f>SUM(D51:E51)</f>
        <v>0</v>
      </c>
      <c r="G51" s="68"/>
      <c r="H51" s="68"/>
      <c r="I51" s="45"/>
      <c r="J51" s="14"/>
      <c r="K51" s="118"/>
      <c r="L51" s="118"/>
      <c r="M51" s="118"/>
      <c r="N51" s="118"/>
      <c r="O51" s="118"/>
      <c r="P51" s="118"/>
      <c r="Q51" s="128"/>
      <c r="R51" s="128"/>
      <c r="S51" s="118"/>
      <c r="T51" s="118"/>
      <c r="U51" s="118"/>
      <c r="V51" s="118"/>
      <c r="W51" s="118"/>
      <c r="X51" s="118"/>
      <c r="Y51" s="118"/>
      <c r="Z51" s="118"/>
      <c r="AA51" s="10"/>
      <c r="AB51" s="10"/>
      <c r="AC51" s="10"/>
      <c r="AD51" s="10"/>
      <c r="AE51" s="10"/>
      <c r="AF51" s="10"/>
      <c r="AG51" s="10"/>
      <c r="AH51" s="10"/>
    </row>
    <row r="52" spans="1:34 15862:15862" ht="15.6" customHeight="1" x14ac:dyDescent="0.3">
      <c r="A52" s="18"/>
      <c r="B52" s="44"/>
      <c r="C52" s="79" t="s">
        <v>50</v>
      </c>
      <c r="D52" s="7"/>
      <c r="E52" s="8"/>
      <c r="F52" s="123">
        <f>SUM(D52:E52)</f>
        <v>0</v>
      </c>
      <c r="G52" s="68"/>
      <c r="H52" s="68"/>
      <c r="I52" s="45"/>
      <c r="J52" s="14"/>
      <c r="K52" s="118"/>
      <c r="L52" s="118"/>
      <c r="M52" s="118"/>
      <c r="N52" s="118"/>
      <c r="O52" s="118"/>
      <c r="P52" s="118"/>
      <c r="Q52" s="128"/>
      <c r="R52" s="128"/>
      <c r="S52" s="118"/>
      <c r="T52" s="118"/>
      <c r="U52" s="118"/>
      <c r="V52" s="118"/>
      <c r="W52" s="118"/>
      <c r="X52" s="118"/>
      <c r="Y52" s="118"/>
      <c r="Z52" s="118"/>
      <c r="AA52" s="10"/>
      <c r="AB52" s="10"/>
      <c r="AC52" s="10"/>
      <c r="AD52" s="10"/>
      <c r="AE52" s="10"/>
      <c r="AF52" s="10"/>
      <c r="AG52" s="10"/>
      <c r="AH52" s="10"/>
    </row>
    <row r="53" spans="1:34 15862:15862" ht="15.6" customHeight="1" x14ac:dyDescent="0.3">
      <c r="A53" s="18"/>
      <c r="B53" s="44"/>
      <c r="C53" s="79" t="s">
        <v>89</v>
      </c>
      <c r="D53" s="7"/>
      <c r="E53" s="8"/>
      <c r="F53" s="123">
        <f>SUM(D53:E53)</f>
        <v>0</v>
      </c>
      <c r="G53" s="68"/>
      <c r="H53" s="68"/>
      <c r="I53" s="45"/>
      <c r="J53" s="14"/>
      <c r="K53" s="118"/>
      <c r="L53" s="118"/>
      <c r="M53" s="118"/>
      <c r="N53" s="118"/>
      <c r="O53" s="118"/>
      <c r="P53" s="118"/>
      <c r="Q53" s="128"/>
      <c r="R53" s="128"/>
      <c r="S53" s="118"/>
      <c r="T53" s="118"/>
      <c r="U53" s="118"/>
      <c r="V53" s="118"/>
      <c r="W53" s="118"/>
      <c r="X53" s="118"/>
      <c r="Y53" s="118"/>
      <c r="Z53" s="118"/>
      <c r="AA53" s="10"/>
      <c r="AB53" s="10"/>
      <c r="AC53" s="10"/>
      <c r="AD53" s="10"/>
      <c r="AE53" s="10"/>
      <c r="AF53" s="10"/>
      <c r="AG53" s="10"/>
      <c r="AH53" s="10"/>
    </row>
    <row r="54" spans="1:34 15862:15862" ht="15.6" customHeight="1" x14ac:dyDescent="0.35">
      <c r="A54" s="18"/>
      <c r="B54" s="44"/>
      <c r="C54" s="80" t="s">
        <v>493</v>
      </c>
      <c r="D54" s="83">
        <f>SUM(D51:D53)</f>
        <v>0</v>
      </c>
      <c r="E54" s="84">
        <f>SUM(E51:E53)</f>
        <v>0</v>
      </c>
      <c r="F54" s="123">
        <f>SUM(D54:E54)</f>
        <v>0</v>
      </c>
      <c r="G54" s="68"/>
      <c r="H54" s="68"/>
      <c r="I54" s="45"/>
      <c r="J54" s="14"/>
      <c r="K54" s="130"/>
      <c r="L54" s="118"/>
      <c r="M54" s="118"/>
      <c r="N54" s="118"/>
      <c r="O54" s="118"/>
      <c r="P54" s="118"/>
      <c r="Q54" s="118"/>
      <c r="R54" s="118"/>
      <c r="S54" s="118"/>
      <c r="T54" s="118"/>
      <c r="U54" s="118"/>
      <c r="V54" s="118"/>
      <c r="W54" s="118"/>
      <c r="X54" s="118"/>
      <c r="Y54" s="118"/>
      <c r="Z54" s="118"/>
      <c r="AA54" s="10"/>
      <c r="AB54" s="10"/>
      <c r="AC54" s="10"/>
      <c r="AD54" s="10"/>
      <c r="AE54" s="10"/>
      <c r="AF54" s="10"/>
      <c r="AG54" s="10"/>
      <c r="AH54" s="10"/>
    </row>
    <row r="55" spans="1:34 15862:15862" ht="7.95" customHeight="1" x14ac:dyDescent="0.3">
      <c r="A55" s="18"/>
      <c r="B55" s="44"/>
      <c r="C55" s="70"/>
      <c r="D55" s="70"/>
      <c r="E55" s="70"/>
      <c r="F55" s="64"/>
      <c r="G55" s="68"/>
      <c r="H55" s="68"/>
      <c r="I55" s="45"/>
      <c r="J55" s="14"/>
      <c r="K55" s="118"/>
      <c r="L55" s="118"/>
      <c r="M55" s="118"/>
      <c r="N55" s="118"/>
      <c r="O55" s="118"/>
      <c r="P55" s="118"/>
      <c r="Q55" s="118"/>
      <c r="R55" s="118"/>
      <c r="S55" s="118"/>
      <c r="T55" s="118"/>
      <c r="U55" s="118"/>
      <c r="V55" s="118"/>
      <c r="W55" s="118"/>
      <c r="X55" s="118"/>
      <c r="Y55" s="118"/>
      <c r="Z55" s="118"/>
      <c r="AA55" s="10"/>
      <c r="AB55" s="10"/>
      <c r="AC55" s="10"/>
      <c r="AD55" s="10"/>
      <c r="AE55" s="10"/>
      <c r="AF55" s="10"/>
      <c r="AG55" s="10"/>
      <c r="AH55" s="10"/>
    </row>
    <row r="56" spans="1:34 15862:15862" ht="43.8" customHeight="1" x14ac:dyDescent="0.3">
      <c r="A56" s="18"/>
      <c r="B56" s="44"/>
      <c r="C56" s="188" t="str">
        <f>"b) número de trabajadores según estructura salarial para banano "&amp;IF(ISBLANK(G6),"(indique tipo de banano en celda G6)",(G6))&amp;". Los rangos de las bandas salariales mostrados en la tabla, están referidos al salario básico, entendido como el monto mensual del salario que se toma como "&amp;"base para aplicar deducciones, tasas impositivas al ingreso, y contribuciones, regidas por ley. Es decir, se refieren al importe ANTES DE aplicar retenciones y/o cotizaciones. En algunos países se le denomina ''salario bruto''."</f>
        <v>b) número de trabajadores según estructura salarial para banano (indique tipo de banano en celda G6). Los rangos de las bandas salariales mostrados en la tabla, están referidos al salario básico, entendido como el monto mensual del salario que se toma como base para aplicar deducciones, tasas impositivas al ingreso, y contribuciones, regidas por ley. Es decir, se refieren al importe ANTES DE aplicar retenciones y/o cotizaciones. En algunos países se le denomina ''salario bruto''.</v>
      </c>
      <c r="D56" s="190" t="str">
        <f>D49</f>
        <v>Número de trabajadores</v>
      </c>
      <c r="E56" s="191"/>
      <c r="F56" s="124" t="str">
        <f>F49</f>
        <v>TOTAL</v>
      </c>
      <c r="G56" s="68"/>
      <c r="H56" s="68"/>
      <c r="I56" s="45"/>
      <c r="J56" s="15"/>
      <c r="K56" s="118"/>
      <c r="L56" s="118"/>
      <c r="M56" s="118"/>
      <c r="N56" s="118"/>
      <c r="O56" s="118"/>
      <c r="P56" s="118"/>
      <c r="Q56" s="118"/>
      <c r="R56" s="118"/>
      <c r="S56" s="131"/>
      <c r="T56" s="131"/>
      <c r="U56" s="118"/>
      <c r="V56" s="131"/>
      <c r="W56" s="131"/>
      <c r="X56" s="118"/>
      <c r="Y56" s="118"/>
      <c r="Z56" s="118"/>
      <c r="AA56" s="10"/>
      <c r="AB56" s="10"/>
      <c r="AC56" s="10"/>
      <c r="AD56" s="10"/>
      <c r="AE56" s="10"/>
      <c r="AF56" s="10"/>
      <c r="AG56" s="10"/>
      <c r="AH56" s="10"/>
    </row>
    <row r="57" spans="1:34 15862:15862" ht="43.8" customHeight="1" x14ac:dyDescent="0.3">
      <c r="A57" s="18"/>
      <c r="B57" s="44"/>
      <c r="C57" s="189"/>
      <c r="D57" s="81" t="s">
        <v>77</v>
      </c>
      <c r="E57" s="82" t="s">
        <v>289</v>
      </c>
      <c r="F57" s="125"/>
      <c r="G57" s="68"/>
      <c r="H57" s="68"/>
      <c r="I57" s="45"/>
      <c r="J57" s="14"/>
      <c r="K57" s="118"/>
      <c r="L57" s="127"/>
      <c r="M57" s="118"/>
      <c r="N57" s="118"/>
      <c r="O57" s="127"/>
      <c r="P57" s="118"/>
      <c r="Q57" s="118"/>
      <c r="R57" s="118"/>
      <c r="S57" s="118"/>
      <c r="T57" s="119"/>
      <c r="U57" s="119"/>
      <c r="V57" s="119"/>
      <c r="W57" s="118"/>
      <c r="X57" s="118"/>
      <c r="Y57" s="118"/>
      <c r="Z57" s="118"/>
      <c r="AA57" s="118"/>
      <c r="AB57" s="118"/>
      <c r="AC57" s="118"/>
      <c r="AD57" s="118"/>
      <c r="AE57" s="118"/>
      <c r="AF57" s="119"/>
      <c r="AG57" s="119"/>
      <c r="AH57" s="119"/>
    </row>
    <row r="58" spans="1:34 15862:15862" ht="15.6" customHeight="1" x14ac:dyDescent="0.3">
      <c r="A58" s="18"/>
      <c r="B58" s="44"/>
      <c r="C58" s="85" t="s">
        <v>523</v>
      </c>
      <c r="D58" s="7"/>
      <c r="E58" s="8"/>
      <c r="F58" s="123">
        <f t="shared" ref="F58:F68" si="0">SUM(D58:E58)</f>
        <v>0</v>
      </c>
      <c r="G58" s="68"/>
      <c r="H58" s="68"/>
      <c r="I58" s="45"/>
      <c r="J58" s="14"/>
      <c r="K58" s="127"/>
      <c r="L58" s="118"/>
      <c r="M58" s="118"/>
      <c r="N58" s="127"/>
      <c r="O58" s="118"/>
      <c r="P58" s="118"/>
      <c r="Q58" s="127"/>
      <c r="R58" s="118"/>
      <c r="S58" s="127"/>
      <c r="T58" s="119"/>
      <c r="U58" s="119"/>
      <c r="V58" s="119"/>
      <c r="W58" s="127"/>
      <c r="X58" s="118"/>
      <c r="Y58" s="127"/>
      <c r="Z58" s="127"/>
      <c r="AA58" s="118"/>
      <c r="AB58" s="127"/>
      <c r="AC58" s="127"/>
      <c r="AD58" s="118"/>
      <c r="AE58" s="127"/>
      <c r="AF58" s="132"/>
      <c r="AG58" s="119"/>
      <c r="AH58" s="119"/>
      <c r="WLB58" s="13"/>
    </row>
    <row r="59" spans="1:34 15862:15862" ht="15.6" customHeight="1" x14ac:dyDescent="0.3">
      <c r="A59" s="18"/>
      <c r="B59" s="44"/>
      <c r="C59" s="85" t="s">
        <v>524</v>
      </c>
      <c r="D59" s="7"/>
      <c r="E59" s="8"/>
      <c r="F59" s="123">
        <f t="shared" si="0"/>
        <v>0</v>
      </c>
      <c r="G59" s="68"/>
      <c r="H59" s="68"/>
      <c r="I59" s="45"/>
      <c r="J59" s="14"/>
      <c r="K59" s="118"/>
      <c r="L59" s="118"/>
      <c r="M59" s="118"/>
      <c r="N59" s="118"/>
      <c r="O59" s="118"/>
      <c r="P59" s="127"/>
      <c r="Q59" s="118"/>
      <c r="R59" s="118"/>
      <c r="S59" s="127"/>
      <c r="T59" s="119"/>
      <c r="U59" s="119"/>
      <c r="V59" s="119"/>
      <c r="W59" s="118"/>
      <c r="X59" s="118"/>
      <c r="Y59" s="127"/>
      <c r="Z59" s="118"/>
      <c r="AA59" s="118"/>
      <c r="AB59" s="127"/>
      <c r="AC59" s="118"/>
      <c r="AD59" s="118"/>
      <c r="AE59" s="127"/>
      <c r="AF59" s="119"/>
      <c r="AG59" s="119"/>
      <c r="AH59" s="119"/>
      <c r="WLB59" s="13"/>
    </row>
    <row r="60" spans="1:34 15862:15862" ht="15.6" customHeight="1" x14ac:dyDescent="0.3">
      <c r="A60" s="18"/>
      <c r="B60" s="44"/>
      <c r="C60" s="85" t="s">
        <v>525</v>
      </c>
      <c r="D60" s="7"/>
      <c r="E60" s="8"/>
      <c r="F60" s="123">
        <f t="shared" si="0"/>
        <v>0</v>
      </c>
      <c r="G60" s="68"/>
      <c r="H60" s="68"/>
      <c r="I60" s="45"/>
      <c r="J60" s="14"/>
      <c r="K60" s="118"/>
      <c r="L60" s="118"/>
      <c r="M60" s="118"/>
      <c r="N60" s="118"/>
      <c r="O60" s="118"/>
      <c r="P60" s="118"/>
      <c r="Q60" s="118"/>
      <c r="R60" s="118"/>
      <c r="S60" s="118"/>
      <c r="T60" s="119"/>
      <c r="U60" s="119"/>
      <c r="V60" s="119"/>
      <c r="W60" s="118"/>
      <c r="X60" s="118"/>
      <c r="Y60" s="118"/>
      <c r="Z60" s="118"/>
      <c r="AA60" s="118"/>
      <c r="AB60" s="118"/>
      <c r="AC60" s="118"/>
      <c r="AD60" s="118"/>
      <c r="AE60" s="118"/>
      <c r="AF60" s="119"/>
      <c r="AG60" s="119"/>
      <c r="AH60" s="119"/>
    </row>
    <row r="61" spans="1:34 15862:15862" ht="15.6" customHeight="1" x14ac:dyDescent="0.3">
      <c r="A61" s="18"/>
      <c r="B61" s="44"/>
      <c r="C61" s="115" t="s">
        <v>526</v>
      </c>
      <c r="D61" s="7"/>
      <c r="E61" s="8"/>
      <c r="F61" s="123">
        <f t="shared" si="0"/>
        <v>0</v>
      </c>
      <c r="G61" s="68"/>
      <c r="H61" s="68"/>
      <c r="I61" s="45"/>
      <c r="J61" s="14"/>
      <c r="K61" s="118"/>
      <c r="L61" s="118"/>
      <c r="M61" s="118"/>
      <c r="N61" s="118"/>
      <c r="O61" s="118"/>
      <c r="P61" s="118"/>
      <c r="Q61" s="118"/>
      <c r="R61" s="118"/>
      <c r="S61" s="118"/>
      <c r="T61" s="119"/>
      <c r="U61" s="119"/>
      <c r="V61" s="119"/>
      <c r="W61" s="118"/>
      <c r="X61" s="118"/>
      <c r="Y61" s="118"/>
      <c r="Z61" s="118"/>
      <c r="AA61" s="118"/>
      <c r="AB61" s="118"/>
      <c r="AC61" s="118"/>
      <c r="AD61" s="118"/>
      <c r="AE61" s="118"/>
      <c r="AF61" s="119"/>
      <c r="AG61" s="119"/>
      <c r="AH61" s="119"/>
    </row>
    <row r="62" spans="1:34 15862:15862" ht="15.6" customHeight="1" x14ac:dyDescent="0.3">
      <c r="A62" s="18"/>
      <c r="B62" s="44"/>
      <c r="C62" s="115" t="s">
        <v>527</v>
      </c>
      <c r="D62" s="7"/>
      <c r="E62" s="8"/>
      <c r="F62" s="123">
        <f t="shared" si="0"/>
        <v>0</v>
      </c>
      <c r="G62" s="68"/>
      <c r="H62" s="68"/>
      <c r="I62" s="45"/>
      <c r="J62" s="14"/>
      <c r="K62" s="118"/>
      <c r="L62" s="118"/>
      <c r="M62" s="118"/>
      <c r="N62" s="118"/>
      <c r="O62" s="118"/>
      <c r="P62" s="118"/>
      <c r="Q62" s="118"/>
      <c r="R62" s="118"/>
      <c r="S62" s="118"/>
      <c r="T62" s="119"/>
      <c r="U62" s="118"/>
      <c r="V62" s="119"/>
      <c r="W62" s="118"/>
      <c r="X62" s="118"/>
      <c r="Y62" s="118"/>
      <c r="Z62" s="118"/>
      <c r="AA62" s="118"/>
      <c r="AB62" s="118"/>
      <c r="AC62" s="118"/>
      <c r="AD62" s="118"/>
      <c r="AE62" s="118"/>
      <c r="AF62" s="119"/>
      <c r="AG62" s="119"/>
      <c r="AH62" s="119"/>
    </row>
    <row r="63" spans="1:34 15862:15862" ht="15.6" customHeight="1" x14ac:dyDescent="0.3">
      <c r="A63" s="18"/>
      <c r="B63" s="44"/>
      <c r="C63" s="85" t="s">
        <v>528</v>
      </c>
      <c r="D63" s="7"/>
      <c r="E63" s="8"/>
      <c r="F63" s="123">
        <f t="shared" si="0"/>
        <v>0</v>
      </c>
      <c r="G63" s="68"/>
      <c r="H63" s="68"/>
      <c r="I63" s="45"/>
      <c r="J63" s="14"/>
      <c r="K63" s="127"/>
      <c r="L63" s="127"/>
      <c r="M63" s="118"/>
      <c r="N63" s="127"/>
      <c r="O63" s="127"/>
      <c r="P63" s="118"/>
      <c r="Q63" s="127"/>
      <c r="R63" s="127"/>
      <c r="S63" s="118"/>
      <c r="T63" s="119"/>
      <c r="U63" s="119"/>
      <c r="V63" s="119"/>
      <c r="W63" s="127"/>
      <c r="X63" s="127"/>
      <c r="Y63" s="118"/>
      <c r="Z63" s="127"/>
      <c r="AA63" s="127"/>
      <c r="AB63" s="118"/>
      <c r="AC63" s="127"/>
      <c r="AD63" s="127"/>
      <c r="AE63" s="118"/>
      <c r="AF63" s="119"/>
      <c r="AG63" s="119"/>
      <c r="AH63" s="119"/>
    </row>
    <row r="64" spans="1:34 15862:15862" ht="15.6" customHeight="1" x14ac:dyDescent="0.3">
      <c r="A64" s="18"/>
      <c r="B64" s="44"/>
      <c r="C64" s="85" t="s">
        <v>529</v>
      </c>
      <c r="D64" s="7"/>
      <c r="E64" s="8"/>
      <c r="F64" s="123">
        <f t="shared" si="0"/>
        <v>0</v>
      </c>
      <c r="G64" s="68"/>
      <c r="H64" s="68"/>
      <c r="I64" s="45"/>
      <c r="J64" s="14"/>
      <c r="K64" s="118"/>
      <c r="L64" s="118"/>
      <c r="M64" s="118"/>
      <c r="N64" s="118"/>
      <c r="O64" s="118"/>
      <c r="P64" s="118"/>
      <c r="Q64" s="118"/>
      <c r="R64" s="118"/>
      <c r="S64" s="118"/>
      <c r="T64" s="119"/>
      <c r="U64" s="119"/>
      <c r="V64" s="119"/>
      <c r="W64" s="118"/>
      <c r="X64" s="118"/>
      <c r="Y64" s="118"/>
      <c r="Z64" s="118"/>
      <c r="AA64" s="118"/>
      <c r="AB64" s="118"/>
      <c r="AC64" s="118"/>
      <c r="AD64" s="118"/>
      <c r="AE64" s="118"/>
      <c r="AF64" s="119"/>
      <c r="AG64" s="119"/>
      <c r="AH64" s="119"/>
    </row>
    <row r="65" spans="1:34" ht="15.6" customHeight="1" x14ac:dyDescent="0.3">
      <c r="A65" s="18"/>
      <c r="B65" s="44"/>
      <c r="C65" s="85" t="s">
        <v>530</v>
      </c>
      <c r="D65" s="7"/>
      <c r="E65" s="8"/>
      <c r="F65" s="123">
        <f t="shared" si="0"/>
        <v>0</v>
      </c>
      <c r="G65" s="68"/>
      <c r="H65" s="68"/>
      <c r="I65" s="45"/>
      <c r="J65" s="14"/>
      <c r="K65" s="118"/>
      <c r="L65" s="118"/>
      <c r="M65" s="118"/>
      <c r="N65" s="118"/>
      <c r="O65" s="118"/>
      <c r="P65" s="118"/>
      <c r="Q65" s="118"/>
      <c r="R65" s="118"/>
      <c r="S65" s="118"/>
      <c r="T65" s="119"/>
      <c r="U65" s="119"/>
      <c r="V65" s="119"/>
      <c r="W65" s="118"/>
      <c r="X65" s="118"/>
      <c r="Y65" s="118"/>
      <c r="Z65" s="118"/>
      <c r="AA65" s="118"/>
      <c r="AB65" s="118"/>
      <c r="AC65" s="118"/>
      <c r="AD65" s="118"/>
      <c r="AE65" s="118"/>
      <c r="AF65" s="119"/>
      <c r="AG65" s="119"/>
      <c r="AH65" s="119"/>
    </row>
    <row r="66" spans="1:34" ht="15.6" customHeight="1" x14ac:dyDescent="0.3">
      <c r="A66" s="18"/>
      <c r="B66" s="44"/>
      <c r="C66" s="85" t="s">
        <v>531</v>
      </c>
      <c r="D66" s="7"/>
      <c r="E66" s="8"/>
      <c r="F66" s="123">
        <f t="shared" si="0"/>
        <v>0</v>
      </c>
      <c r="G66" s="68"/>
      <c r="H66" s="68"/>
      <c r="I66" s="45"/>
      <c r="J66" s="14"/>
      <c r="K66" s="118"/>
      <c r="L66" s="118"/>
      <c r="M66" s="118"/>
      <c r="N66" s="118"/>
      <c r="O66" s="118"/>
      <c r="P66" s="118"/>
      <c r="Q66" s="118"/>
      <c r="R66" s="118"/>
      <c r="S66" s="118"/>
      <c r="T66" s="119"/>
      <c r="U66" s="119"/>
      <c r="V66" s="119"/>
      <c r="W66" s="118"/>
      <c r="X66" s="118"/>
      <c r="Y66" s="118"/>
      <c r="Z66" s="118"/>
      <c r="AA66" s="118"/>
      <c r="AB66" s="118"/>
      <c r="AC66" s="118"/>
      <c r="AD66" s="118"/>
      <c r="AE66" s="118"/>
      <c r="AF66" s="119"/>
      <c r="AG66" s="119"/>
      <c r="AH66" s="119"/>
    </row>
    <row r="67" spans="1:34" ht="15.6" customHeight="1" x14ac:dyDescent="0.3">
      <c r="A67" s="18"/>
      <c r="B67" s="44"/>
      <c r="C67" s="85" t="s">
        <v>532</v>
      </c>
      <c r="D67" s="7"/>
      <c r="E67" s="8"/>
      <c r="F67" s="123">
        <f t="shared" si="0"/>
        <v>0</v>
      </c>
      <c r="G67" s="68"/>
      <c r="H67" s="68"/>
      <c r="I67" s="45"/>
      <c r="J67" s="14"/>
      <c r="K67" s="118"/>
      <c r="L67" s="118"/>
      <c r="M67" s="118"/>
      <c r="N67" s="118"/>
      <c r="O67" s="118"/>
      <c r="P67" s="118"/>
      <c r="Q67" s="118"/>
      <c r="R67" s="118"/>
      <c r="S67" s="118"/>
      <c r="T67" s="119"/>
      <c r="U67" s="119"/>
      <c r="V67" s="118"/>
      <c r="W67" s="118"/>
      <c r="X67" s="118"/>
      <c r="Y67" s="118"/>
      <c r="Z67" s="118"/>
      <c r="AA67" s="118"/>
      <c r="AB67" s="118"/>
      <c r="AC67" s="118"/>
      <c r="AD67" s="118"/>
      <c r="AE67" s="118"/>
      <c r="AF67" s="119"/>
      <c r="AG67" s="119"/>
      <c r="AH67" s="118"/>
    </row>
    <row r="68" spans="1:34" ht="15.6" customHeight="1" x14ac:dyDescent="0.35">
      <c r="A68" s="18"/>
      <c r="B68" s="44"/>
      <c r="C68" s="80" t="s">
        <v>493</v>
      </c>
      <c r="D68" s="83">
        <f>SUM(D58:D67)</f>
        <v>0</v>
      </c>
      <c r="E68" s="84">
        <f>SUM(E58:E67)</f>
        <v>0</v>
      </c>
      <c r="F68" s="123">
        <f t="shared" si="0"/>
        <v>0</v>
      </c>
      <c r="G68" s="68"/>
      <c r="H68" s="68"/>
      <c r="I68" s="45"/>
      <c r="J68" s="14"/>
      <c r="K68" s="118"/>
      <c r="L68" s="118"/>
      <c r="M68" s="118"/>
      <c r="N68" s="118"/>
      <c r="O68" s="118"/>
      <c r="P68" s="118"/>
      <c r="Q68" s="118"/>
      <c r="R68" s="118"/>
      <c r="S68" s="118"/>
      <c r="T68" s="118"/>
      <c r="U68" s="118"/>
      <c r="V68" s="118"/>
      <c r="W68" s="118"/>
      <c r="X68" s="118"/>
      <c r="Y68" s="118"/>
      <c r="Z68" s="118"/>
      <c r="AA68" s="10"/>
      <c r="AB68" s="10"/>
      <c r="AC68" s="10"/>
      <c r="AD68" s="10"/>
      <c r="AE68" s="10"/>
      <c r="AF68" s="10"/>
      <c r="AG68" s="10"/>
      <c r="AH68" s="10"/>
    </row>
    <row r="69" spans="1:34" ht="7.95" customHeight="1" x14ac:dyDescent="0.3">
      <c r="A69" s="18"/>
      <c r="B69" s="44"/>
      <c r="C69" s="70"/>
      <c r="D69" s="70"/>
      <c r="E69" s="70"/>
      <c r="F69" s="64"/>
      <c r="G69" s="68"/>
      <c r="H69" s="68"/>
      <c r="I69" s="45"/>
      <c r="J69" s="14"/>
      <c r="K69" s="118"/>
      <c r="L69" s="118"/>
      <c r="M69" s="118"/>
      <c r="N69" s="118"/>
      <c r="O69" s="118"/>
      <c r="P69" s="118"/>
      <c r="Q69" s="118"/>
      <c r="R69" s="118"/>
      <c r="S69" s="118"/>
      <c r="T69" s="118"/>
      <c r="U69" s="118"/>
      <c r="V69" s="118"/>
      <c r="W69" s="118"/>
      <c r="X69" s="118"/>
      <c r="Y69" s="118"/>
      <c r="Z69" s="118"/>
      <c r="AA69" s="10"/>
      <c r="AB69" s="10"/>
      <c r="AC69" s="10"/>
      <c r="AD69" s="10"/>
      <c r="AE69" s="10"/>
      <c r="AF69" s="10"/>
      <c r="AG69" s="10"/>
      <c r="AH69" s="10"/>
    </row>
    <row r="70" spans="1:34" ht="15.6" customHeight="1" x14ac:dyDescent="0.3">
      <c r="A70" s="18"/>
      <c r="B70" s="44"/>
      <c r="C70" s="188" t="str">
        <f>"c) según tiempo trabajado, sin considerar sobretiempo, para banano "&amp;IF(ISBLANK(G6),"(indique tipo de banano en celda G6)",(G6))</f>
        <v>c) según tiempo trabajado, sin considerar sobretiempo, para banano (indique tipo de banano en celda G6)</v>
      </c>
      <c r="D70" s="192" t="str">
        <f>D56</f>
        <v>Número de trabajadores</v>
      </c>
      <c r="E70" s="193"/>
      <c r="F70" s="124" t="str">
        <f>F56</f>
        <v>TOTAL</v>
      </c>
      <c r="G70" s="68"/>
      <c r="H70" s="68"/>
      <c r="I70" s="45"/>
      <c r="J70" s="14"/>
      <c r="K70" s="118"/>
      <c r="L70" s="118"/>
      <c r="M70" s="118"/>
      <c r="N70" s="118"/>
      <c r="O70" s="118"/>
      <c r="P70" s="118"/>
      <c r="Q70" s="118"/>
      <c r="R70" s="118"/>
      <c r="S70" s="118"/>
      <c r="T70" s="118"/>
      <c r="U70" s="118"/>
      <c r="V70" s="118"/>
      <c r="W70" s="118"/>
      <c r="X70" s="118"/>
      <c r="Y70" s="118"/>
      <c r="Z70" s="118"/>
      <c r="AA70" s="10"/>
      <c r="AB70" s="10"/>
      <c r="AC70" s="10"/>
      <c r="AD70" s="10"/>
      <c r="AE70" s="10"/>
      <c r="AF70" s="10"/>
      <c r="AG70" s="10"/>
      <c r="AH70" s="10"/>
    </row>
    <row r="71" spans="1:34" ht="15.6" customHeight="1" x14ac:dyDescent="0.3">
      <c r="A71" s="18"/>
      <c r="B71" s="44"/>
      <c r="C71" s="189"/>
      <c r="D71" s="90" t="s">
        <v>77</v>
      </c>
      <c r="E71" s="91" t="s">
        <v>289</v>
      </c>
      <c r="F71" s="125"/>
      <c r="G71" s="68"/>
      <c r="H71" s="68"/>
      <c r="I71" s="45"/>
      <c r="J71" s="14"/>
      <c r="K71" s="118"/>
      <c r="L71" s="118"/>
      <c r="M71" s="118"/>
      <c r="N71" s="118"/>
      <c r="O71" s="118"/>
      <c r="P71" s="118"/>
      <c r="Q71" s="118"/>
      <c r="R71" s="118"/>
      <c r="S71" s="118"/>
      <c r="T71" s="118"/>
      <c r="U71" s="118"/>
      <c r="V71" s="118"/>
      <c r="W71" s="118"/>
      <c r="X71" s="118"/>
      <c r="Y71" s="118"/>
      <c r="Z71" s="118"/>
      <c r="AA71" s="10"/>
      <c r="AB71" s="10"/>
      <c r="AC71" s="118"/>
      <c r="AD71" s="10"/>
      <c r="AE71" s="10"/>
      <c r="AF71" s="118"/>
      <c r="AG71" s="10"/>
      <c r="AH71" s="10"/>
    </row>
    <row r="72" spans="1:34" ht="15.6" customHeight="1" x14ac:dyDescent="0.3">
      <c r="A72" s="18"/>
      <c r="B72" s="44"/>
      <c r="C72" s="79" t="s">
        <v>498</v>
      </c>
      <c r="D72" s="7"/>
      <c r="E72" s="8"/>
      <c r="F72" s="123">
        <f t="shared" ref="F72:F78" si="1">SUM(D72:E72)</f>
        <v>0</v>
      </c>
      <c r="G72" s="68"/>
      <c r="H72" s="68"/>
      <c r="I72" s="45"/>
      <c r="J72" s="14"/>
      <c r="K72" s="118"/>
      <c r="L72" s="118"/>
      <c r="M72" s="118"/>
      <c r="N72" s="118"/>
      <c r="O72" s="118"/>
      <c r="P72" s="118"/>
      <c r="Q72" s="118"/>
      <c r="R72" s="118"/>
      <c r="S72" s="118"/>
      <c r="T72" s="118"/>
      <c r="U72" s="118"/>
      <c r="V72" s="118"/>
      <c r="W72" s="118"/>
      <c r="X72" s="118"/>
      <c r="Y72" s="118"/>
      <c r="Z72" s="118"/>
      <c r="AA72" s="10"/>
      <c r="AB72" s="10"/>
      <c r="AC72" s="118"/>
      <c r="AD72" s="10"/>
      <c r="AE72" s="10"/>
      <c r="AF72" s="118"/>
      <c r="AG72" s="10"/>
      <c r="AH72" s="10"/>
    </row>
    <row r="73" spans="1:34" ht="15.6" customHeight="1" x14ac:dyDescent="0.3">
      <c r="A73" s="18"/>
      <c r="B73" s="44"/>
      <c r="C73" s="79" t="s">
        <v>62</v>
      </c>
      <c r="D73" s="7"/>
      <c r="E73" s="8"/>
      <c r="F73" s="123">
        <f t="shared" si="1"/>
        <v>0</v>
      </c>
      <c r="G73" s="68"/>
      <c r="H73" s="68"/>
      <c r="I73" s="45"/>
      <c r="J73" s="14"/>
      <c r="K73" s="118"/>
      <c r="L73" s="118"/>
      <c r="M73" s="118"/>
      <c r="N73" s="118"/>
      <c r="O73" s="118"/>
      <c r="P73" s="118"/>
      <c r="Q73" s="118"/>
      <c r="R73" s="118"/>
      <c r="S73" s="118"/>
      <c r="T73" s="118"/>
      <c r="U73" s="118"/>
      <c r="V73" s="118"/>
      <c r="W73" s="118"/>
      <c r="X73" s="118"/>
      <c r="Y73" s="118"/>
      <c r="Z73" s="118"/>
      <c r="AA73" s="10"/>
      <c r="AB73" s="10"/>
      <c r="AC73" s="118"/>
      <c r="AD73" s="10"/>
      <c r="AE73" s="10"/>
      <c r="AF73" s="118"/>
      <c r="AG73" s="10"/>
      <c r="AH73" s="10"/>
    </row>
    <row r="74" spans="1:34" ht="15.6" customHeight="1" x14ac:dyDescent="0.3">
      <c r="A74" s="18"/>
      <c r="B74" s="44"/>
      <c r="C74" s="79" t="s">
        <v>63</v>
      </c>
      <c r="D74" s="7"/>
      <c r="E74" s="8"/>
      <c r="F74" s="123">
        <f t="shared" si="1"/>
        <v>0</v>
      </c>
      <c r="G74" s="68"/>
      <c r="H74" s="68"/>
      <c r="I74" s="45"/>
      <c r="J74" s="14"/>
      <c r="K74" s="118"/>
      <c r="L74" s="118"/>
      <c r="M74" s="118"/>
      <c r="N74" s="118"/>
      <c r="O74" s="118"/>
      <c r="P74" s="118"/>
      <c r="Q74" s="118"/>
      <c r="R74" s="118"/>
      <c r="S74" s="118"/>
      <c r="T74" s="118"/>
      <c r="U74" s="118"/>
      <c r="V74" s="118"/>
      <c r="W74" s="118"/>
      <c r="X74" s="118"/>
      <c r="Y74" s="118"/>
      <c r="Z74" s="118"/>
      <c r="AA74" s="10"/>
      <c r="AB74" s="10"/>
      <c r="AC74" s="118"/>
      <c r="AD74" s="10"/>
      <c r="AE74" s="10"/>
      <c r="AF74" s="118"/>
      <c r="AG74" s="10"/>
      <c r="AH74" s="10"/>
    </row>
    <row r="75" spans="1:34" ht="15.6" customHeight="1" x14ac:dyDescent="0.3">
      <c r="A75" s="18"/>
      <c r="B75" s="44"/>
      <c r="C75" s="79" t="s">
        <v>64</v>
      </c>
      <c r="D75" s="7"/>
      <c r="E75" s="8"/>
      <c r="F75" s="123">
        <f t="shared" si="1"/>
        <v>0</v>
      </c>
      <c r="G75" s="68"/>
      <c r="H75" s="68"/>
      <c r="I75" s="45"/>
      <c r="J75" s="14"/>
      <c r="K75" s="118"/>
      <c r="L75" s="118"/>
      <c r="M75" s="118"/>
      <c r="N75" s="118"/>
      <c r="O75" s="118"/>
      <c r="P75" s="118"/>
      <c r="Q75" s="118"/>
      <c r="R75" s="118"/>
      <c r="S75" s="118"/>
      <c r="T75" s="118"/>
      <c r="U75" s="118"/>
      <c r="V75" s="118"/>
      <c r="W75" s="118"/>
      <c r="X75" s="118"/>
      <c r="Y75" s="118"/>
      <c r="Z75" s="118"/>
      <c r="AA75" s="10"/>
      <c r="AB75" s="10"/>
      <c r="AC75" s="10"/>
      <c r="AD75" s="10"/>
      <c r="AE75" s="10"/>
      <c r="AF75" s="10"/>
      <c r="AG75" s="10"/>
      <c r="AH75" s="10"/>
    </row>
    <row r="76" spans="1:34" ht="15.6" customHeight="1" x14ac:dyDescent="0.3">
      <c r="A76" s="18"/>
      <c r="B76" s="44"/>
      <c r="C76" s="79" t="s">
        <v>65</v>
      </c>
      <c r="D76" s="7"/>
      <c r="E76" s="8"/>
      <c r="F76" s="123">
        <f t="shared" si="1"/>
        <v>0</v>
      </c>
      <c r="G76" s="68"/>
      <c r="H76" s="68"/>
      <c r="I76" s="45"/>
      <c r="J76" s="14"/>
      <c r="K76" s="118"/>
      <c r="L76" s="118"/>
      <c r="M76" s="118"/>
      <c r="N76" s="118"/>
      <c r="O76" s="118"/>
      <c r="P76" s="118"/>
      <c r="Q76" s="118"/>
      <c r="R76" s="118"/>
      <c r="S76" s="118"/>
      <c r="T76" s="118"/>
      <c r="U76" s="118"/>
      <c r="V76" s="118"/>
      <c r="W76" s="118"/>
      <c r="X76" s="118"/>
      <c r="Y76" s="118"/>
      <c r="Z76" s="118"/>
      <c r="AA76" s="10"/>
      <c r="AB76" s="10"/>
      <c r="AC76" s="118"/>
      <c r="AD76" s="10"/>
      <c r="AE76" s="10"/>
      <c r="AF76" s="118"/>
      <c r="AG76" s="10"/>
      <c r="AH76" s="10"/>
    </row>
    <row r="77" spans="1:34" ht="15.6" customHeight="1" x14ac:dyDescent="0.3">
      <c r="A77" s="18"/>
      <c r="B77" s="44"/>
      <c r="C77" s="79" t="s">
        <v>374</v>
      </c>
      <c r="D77" s="7"/>
      <c r="E77" s="8"/>
      <c r="F77" s="123">
        <f t="shared" si="1"/>
        <v>0</v>
      </c>
      <c r="G77" s="68"/>
      <c r="H77" s="68"/>
      <c r="I77" s="45"/>
      <c r="J77" s="14"/>
      <c r="K77" s="118"/>
      <c r="L77" s="118"/>
      <c r="M77" s="118"/>
      <c r="N77" s="118"/>
      <c r="O77" s="118"/>
      <c r="P77" s="118"/>
      <c r="Q77" s="118"/>
      <c r="R77" s="118"/>
      <c r="S77" s="118"/>
      <c r="T77" s="118"/>
      <c r="U77" s="118"/>
      <c r="V77" s="118"/>
      <c r="W77" s="118"/>
      <c r="X77" s="118"/>
      <c r="Y77" s="118"/>
      <c r="Z77" s="118"/>
      <c r="AA77" s="10"/>
      <c r="AB77" s="10"/>
      <c r="AC77" s="118"/>
      <c r="AD77" s="10"/>
      <c r="AE77" s="10"/>
      <c r="AF77" s="118"/>
      <c r="AG77" s="10"/>
      <c r="AH77" s="10"/>
    </row>
    <row r="78" spans="1:34" ht="15.6" customHeight="1" x14ac:dyDescent="0.35">
      <c r="A78" s="18"/>
      <c r="B78" s="44"/>
      <c r="C78" s="89" t="s">
        <v>493</v>
      </c>
      <c r="D78" s="83">
        <f>SUM(D72:D77)</f>
        <v>0</v>
      </c>
      <c r="E78" s="84">
        <f>SUM(E72:E77)</f>
        <v>0</v>
      </c>
      <c r="F78" s="123">
        <f t="shared" si="1"/>
        <v>0</v>
      </c>
      <c r="G78" s="68"/>
      <c r="H78" s="68"/>
      <c r="I78" s="45"/>
      <c r="J78" s="14"/>
      <c r="K78" s="118"/>
      <c r="L78" s="118"/>
      <c r="M78" s="118"/>
      <c r="N78" s="118"/>
      <c r="O78" s="118"/>
      <c r="P78" s="118"/>
      <c r="Q78" s="118"/>
      <c r="R78" s="118"/>
      <c r="S78" s="118"/>
      <c r="T78" s="118"/>
      <c r="U78" s="118"/>
      <c r="V78" s="118"/>
      <c r="W78" s="118"/>
      <c r="X78" s="118"/>
      <c r="Y78" s="118"/>
      <c r="Z78" s="118"/>
      <c r="AA78" s="10"/>
      <c r="AB78" s="10"/>
      <c r="AC78" s="118"/>
      <c r="AD78" s="10"/>
      <c r="AE78" s="10"/>
      <c r="AF78" s="118"/>
      <c r="AG78" s="10"/>
      <c r="AH78" s="10"/>
    </row>
    <row r="79" spans="1:34" ht="4.95" customHeight="1" x14ac:dyDescent="0.3">
      <c r="A79" s="18"/>
      <c r="B79" s="44"/>
      <c r="C79" s="70"/>
      <c r="D79" s="70"/>
      <c r="E79" s="70"/>
      <c r="F79" s="70"/>
      <c r="G79" s="70"/>
      <c r="H79" s="64"/>
      <c r="I79" s="45"/>
      <c r="J79" s="16"/>
      <c r="K79" s="118"/>
      <c r="L79" s="118"/>
      <c r="M79" s="118"/>
      <c r="N79" s="118"/>
      <c r="O79" s="118"/>
      <c r="P79" s="118"/>
      <c r="Q79" s="118"/>
      <c r="R79" s="118"/>
      <c r="S79" s="118"/>
      <c r="T79" s="118"/>
      <c r="U79" s="118"/>
      <c r="V79" s="118"/>
      <c r="W79" s="118"/>
      <c r="X79" s="118"/>
      <c r="Y79" s="118"/>
      <c r="Z79" s="118"/>
      <c r="AA79" s="10"/>
      <c r="AB79" s="10"/>
      <c r="AC79" s="118"/>
      <c r="AD79" s="10"/>
      <c r="AE79" s="10"/>
      <c r="AF79" s="118"/>
      <c r="AG79" s="10"/>
      <c r="AH79" s="10"/>
    </row>
    <row r="80" spans="1:34" ht="15.6" customHeight="1" x14ac:dyDescent="0.3">
      <c r="A80" s="18"/>
      <c r="B80" s="44"/>
      <c r="C80" s="86" t="str">
        <f>IF(AND(D54=D68,D54=D78),"",Sheet2!$G$72)</f>
        <v/>
      </c>
      <c r="D80" s="70"/>
      <c r="E80" s="70"/>
      <c r="F80" s="70"/>
      <c r="G80" s="70"/>
      <c r="H80" s="64"/>
      <c r="I80" s="45"/>
      <c r="J80" s="10"/>
      <c r="K80" s="118"/>
      <c r="L80" s="118"/>
      <c r="M80" s="118"/>
      <c r="N80" s="118"/>
      <c r="O80" s="118"/>
      <c r="P80" s="118"/>
      <c r="Q80" s="118"/>
      <c r="R80" s="118"/>
      <c r="S80" s="118"/>
      <c r="T80" s="118"/>
      <c r="U80" s="118"/>
      <c r="V80" s="118"/>
      <c r="W80" s="118"/>
      <c r="X80" s="118"/>
      <c r="Y80" s="118"/>
      <c r="Z80" s="118"/>
      <c r="AA80" s="10"/>
      <c r="AB80" s="10"/>
      <c r="AC80" s="118"/>
      <c r="AD80" s="10"/>
      <c r="AE80" s="10"/>
      <c r="AF80" s="118"/>
      <c r="AG80" s="10"/>
      <c r="AH80" s="10"/>
    </row>
    <row r="81" spans="1:34" ht="4.95" customHeight="1" x14ac:dyDescent="0.3">
      <c r="A81" s="18"/>
      <c r="B81" s="44"/>
      <c r="C81" s="86"/>
      <c r="D81" s="87"/>
      <c r="E81" s="87"/>
      <c r="F81" s="87"/>
      <c r="G81" s="87"/>
      <c r="H81" s="87"/>
      <c r="I81" s="45"/>
      <c r="J81" s="10"/>
      <c r="K81" s="118"/>
      <c r="L81" s="118"/>
      <c r="M81" s="118"/>
      <c r="N81" s="118"/>
      <c r="O81" s="118"/>
      <c r="P81" s="118"/>
      <c r="Q81" s="118"/>
      <c r="R81" s="118"/>
      <c r="S81" s="118"/>
      <c r="T81" s="118"/>
      <c r="U81" s="118"/>
      <c r="V81" s="118"/>
      <c r="W81" s="118"/>
      <c r="X81" s="118"/>
      <c r="Y81" s="118"/>
      <c r="Z81" s="118"/>
      <c r="AA81" s="10"/>
      <c r="AB81" s="10"/>
      <c r="AC81" s="118"/>
      <c r="AD81" s="10"/>
      <c r="AE81" s="10"/>
      <c r="AF81" s="118"/>
      <c r="AG81" s="10"/>
      <c r="AH81" s="10"/>
    </row>
    <row r="82" spans="1:34" ht="15.6" customHeight="1" x14ac:dyDescent="0.3">
      <c r="A82" s="18"/>
      <c r="B82" s="44"/>
      <c r="C82" s="86" t="str">
        <f>IF(AND(E54=E68,E54=E78),"",Sheet2!$G$73)</f>
        <v/>
      </c>
      <c r="D82" s="87"/>
      <c r="E82" s="87"/>
      <c r="F82" s="87"/>
      <c r="G82" s="87"/>
      <c r="H82" s="64"/>
      <c r="I82" s="45"/>
      <c r="J82" s="10"/>
      <c r="K82" s="118"/>
      <c r="L82" s="118"/>
      <c r="M82" s="118"/>
      <c r="N82" s="118"/>
      <c r="O82" s="118"/>
      <c r="P82" s="118"/>
      <c r="Q82" s="118"/>
      <c r="R82" s="118"/>
      <c r="S82" s="118"/>
      <c r="T82" s="118"/>
      <c r="U82" s="118"/>
      <c r="V82" s="118"/>
      <c r="W82" s="118"/>
      <c r="X82" s="118"/>
      <c r="Y82" s="118"/>
      <c r="Z82" s="118"/>
      <c r="AA82" s="10"/>
      <c r="AB82" s="10"/>
      <c r="AC82" s="118"/>
      <c r="AD82" s="10"/>
      <c r="AE82" s="10"/>
      <c r="AF82" s="118"/>
      <c r="AG82" s="10"/>
      <c r="AH82" s="10"/>
    </row>
    <row r="83" spans="1:34" ht="15.6" customHeight="1" thickBot="1" x14ac:dyDescent="0.35">
      <c r="A83" s="18"/>
      <c r="B83" s="74"/>
      <c r="C83" s="88"/>
      <c r="D83" s="88"/>
      <c r="E83" s="88"/>
      <c r="F83" s="88"/>
      <c r="G83" s="88"/>
      <c r="H83" s="88"/>
      <c r="I83" s="75"/>
      <c r="J83" s="10"/>
      <c r="K83" s="118"/>
      <c r="L83" s="118"/>
      <c r="M83" s="118"/>
      <c r="N83" s="118"/>
      <c r="O83" s="118"/>
      <c r="P83" s="118"/>
      <c r="Q83" s="118"/>
      <c r="R83" s="118"/>
      <c r="S83" s="118"/>
      <c r="T83" s="118"/>
      <c r="U83" s="118"/>
      <c r="V83" s="118"/>
      <c r="W83" s="118"/>
      <c r="X83" s="118"/>
      <c r="Y83" s="118"/>
      <c r="Z83" s="118"/>
      <c r="AA83" s="10"/>
      <c r="AB83" s="10"/>
      <c r="AC83" s="118"/>
      <c r="AD83" s="10"/>
      <c r="AE83" s="10"/>
      <c r="AF83" s="118"/>
      <c r="AG83" s="10"/>
      <c r="AH83" s="10"/>
    </row>
    <row r="84" spans="1:34" ht="7.95" customHeight="1" thickTop="1" x14ac:dyDescent="0.3">
      <c r="A84" s="18"/>
      <c r="B84" s="1"/>
      <c r="C84" s="1"/>
      <c r="D84" s="1"/>
      <c r="E84" s="1"/>
      <c r="F84" s="1"/>
      <c r="G84" s="1"/>
      <c r="H84" s="1"/>
      <c r="I84" s="1"/>
      <c r="J84" s="10"/>
      <c r="K84" s="118"/>
      <c r="L84" s="118"/>
      <c r="M84" s="118"/>
      <c r="N84" s="118"/>
      <c r="O84" s="118"/>
      <c r="P84" s="118"/>
      <c r="Q84" s="118"/>
      <c r="R84" s="118"/>
      <c r="S84" s="118"/>
      <c r="T84" s="118"/>
      <c r="U84" s="118"/>
      <c r="V84" s="118"/>
      <c r="W84" s="118"/>
      <c r="X84" s="118"/>
      <c r="Y84" s="118"/>
      <c r="Z84" s="118"/>
      <c r="AA84" s="10"/>
      <c r="AB84" s="10"/>
      <c r="AC84" s="118"/>
      <c r="AD84" s="10"/>
      <c r="AE84" s="10"/>
      <c r="AF84" s="118"/>
      <c r="AG84" s="10"/>
      <c r="AH84" s="10"/>
    </row>
    <row r="85" spans="1:34" ht="8.4" customHeight="1" x14ac:dyDescent="0.3">
      <c r="A85" s="18"/>
      <c r="B85" s="92"/>
      <c r="C85" s="93"/>
      <c r="D85" s="93"/>
      <c r="E85" s="93"/>
      <c r="F85" s="93"/>
      <c r="G85" s="93"/>
      <c r="H85" s="93"/>
      <c r="I85" s="94"/>
      <c r="J85" s="10"/>
      <c r="K85" s="118"/>
      <c r="L85" s="118"/>
      <c r="M85" s="118"/>
      <c r="N85" s="118"/>
      <c r="O85" s="118"/>
      <c r="P85" s="118"/>
      <c r="Q85" s="118"/>
      <c r="R85" s="118"/>
      <c r="S85" s="118"/>
      <c r="T85" s="118"/>
      <c r="U85" s="118"/>
      <c r="V85" s="118"/>
      <c r="W85" s="118"/>
      <c r="X85" s="118"/>
      <c r="Y85" s="118"/>
      <c r="Z85" s="118"/>
      <c r="AA85" s="10"/>
      <c r="AB85" s="10"/>
      <c r="AC85" s="118"/>
      <c r="AD85" s="10"/>
      <c r="AE85" s="10"/>
      <c r="AF85" s="118"/>
      <c r="AG85" s="10"/>
      <c r="AH85" s="10"/>
    </row>
    <row r="86" spans="1:34" ht="15" customHeight="1" x14ac:dyDescent="0.4">
      <c r="A86" s="18"/>
      <c r="B86" s="95"/>
      <c r="C86" s="96" t="str">
        <f>Sheet2!G111</f>
        <v>• Una vez que complete el Formulario 3.1.4, por favor</v>
      </c>
      <c r="D86" s="97"/>
      <c r="E86" s="97"/>
      <c r="F86" s="98"/>
      <c r="G86" s="99"/>
      <c r="H86" s="100"/>
      <c r="I86" s="101"/>
      <c r="J86" s="10"/>
      <c r="K86" s="118"/>
      <c r="L86" s="118"/>
      <c r="M86" s="118"/>
      <c r="N86" s="118"/>
      <c r="O86" s="118"/>
      <c r="P86" s="118"/>
      <c r="Q86" s="118"/>
      <c r="R86" s="118"/>
      <c r="S86" s="118"/>
      <c r="T86" s="118"/>
      <c r="U86" s="118"/>
      <c r="V86" s="118"/>
      <c r="W86" s="118"/>
      <c r="X86" s="118"/>
      <c r="Y86" s="118"/>
      <c r="Z86" s="118"/>
      <c r="AA86" s="10"/>
      <c r="AB86" s="10"/>
      <c r="AC86" s="10"/>
      <c r="AD86" s="10"/>
      <c r="AE86" s="10"/>
      <c r="AF86" s="10"/>
      <c r="AG86" s="10"/>
      <c r="AH86" s="10"/>
    </row>
    <row r="87" spans="1:34" ht="30" x14ac:dyDescent="0.7">
      <c r="A87" s="18"/>
      <c r="B87" s="95"/>
      <c r="C87" s="102" t="str">
        <f>Sheet2!G112</f>
        <v>a) grábelo con el siguiente nombre:</v>
      </c>
      <c r="D87" s="103" t="str">
        <f>"EC_"&amp;IF(OR(ISBLANK(D29),D29=0),"FLOid",D29)</f>
        <v>EC_FLOid</v>
      </c>
      <c r="E87" s="104"/>
      <c r="F87" s="105"/>
      <c r="G87" s="105"/>
      <c r="H87" s="100"/>
      <c r="I87" s="101"/>
      <c r="J87" s="10"/>
      <c r="K87" s="118"/>
      <c r="L87" s="118"/>
      <c r="M87" s="118"/>
      <c r="N87" s="118"/>
      <c r="O87" s="118"/>
      <c r="P87" s="118"/>
      <c r="Q87" s="118"/>
      <c r="R87" s="118"/>
      <c r="S87" s="118"/>
      <c r="T87" s="118"/>
      <c r="U87" s="118"/>
      <c r="V87" s="118"/>
      <c r="W87" s="118"/>
      <c r="X87" s="118"/>
      <c r="Y87" s="118"/>
      <c r="Z87" s="118"/>
      <c r="AA87" s="10"/>
      <c r="AB87" s="10"/>
      <c r="AC87" s="10"/>
      <c r="AD87" s="10"/>
      <c r="AE87" s="10"/>
      <c r="AF87" s="10"/>
      <c r="AG87" s="10"/>
      <c r="AH87" s="10"/>
    </row>
    <row r="88" spans="1:34" ht="4.95" customHeight="1" x14ac:dyDescent="0.3">
      <c r="A88" s="18"/>
      <c r="B88" s="95"/>
      <c r="C88" s="106"/>
      <c r="D88" s="100"/>
      <c r="E88" s="100"/>
      <c r="F88" s="97"/>
      <c r="G88" s="97"/>
      <c r="H88" s="100"/>
      <c r="I88" s="101"/>
      <c r="J88" s="10"/>
      <c r="K88" s="118"/>
      <c r="L88" s="118"/>
      <c r="M88" s="118"/>
      <c r="N88" s="118"/>
      <c r="O88" s="118"/>
      <c r="P88" s="118"/>
      <c r="Q88" s="118"/>
      <c r="R88" s="118"/>
      <c r="S88" s="118"/>
      <c r="T88" s="118"/>
      <c r="U88" s="118"/>
      <c r="V88" s="118"/>
      <c r="W88" s="118"/>
      <c r="X88" s="118"/>
      <c r="Y88" s="118"/>
      <c r="Z88" s="118"/>
      <c r="AA88" s="10"/>
      <c r="AB88" s="10"/>
      <c r="AC88" s="10"/>
      <c r="AD88" s="10"/>
      <c r="AE88" s="10"/>
      <c r="AF88" s="10"/>
      <c r="AG88" s="10"/>
      <c r="AH88" s="10"/>
    </row>
    <row r="89" spans="1:34" ht="15.6" customHeight="1" x14ac:dyDescent="0.3">
      <c r="A89" s="18"/>
      <c r="B89" s="95"/>
      <c r="C89" s="102" t="str">
        <f>Sheet2!G113</f>
        <v>b) envíelo al correo electrónico:</v>
      </c>
      <c r="D89" s="107" t="s">
        <v>407</v>
      </c>
      <c r="E89" s="104"/>
      <c r="F89" s="108"/>
      <c r="G89" s="108"/>
      <c r="H89" s="100"/>
      <c r="I89" s="101"/>
      <c r="J89" s="10"/>
      <c r="K89" s="118"/>
      <c r="L89" s="118"/>
      <c r="M89" s="118"/>
      <c r="N89" s="118"/>
      <c r="O89" s="118"/>
      <c r="P89" s="118"/>
      <c r="Q89" s="118"/>
      <c r="R89" s="118"/>
      <c r="S89" s="118"/>
      <c r="T89" s="118"/>
      <c r="U89" s="118"/>
      <c r="V89" s="118"/>
      <c r="W89" s="118"/>
      <c r="X89" s="118"/>
      <c r="Y89" s="118"/>
      <c r="Z89" s="118"/>
      <c r="AA89" s="10"/>
      <c r="AB89" s="10"/>
      <c r="AC89" s="10"/>
      <c r="AD89" s="10"/>
      <c r="AE89" s="10"/>
      <c r="AF89" s="10"/>
      <c r="AG89" s="10"/>
      <c r="AH89" s="10"/>
    </row>
    <row r="90" spans="1:34" ht="8.4" customHeight="1" x14ac:dyDescent="0.3">
      <c r="A90" s="18"/>
      <c r="B90" s="95"/>
      <c r="C90" s="109"/>
      <c r="D90" s="110"/>
      <c r="E90" s="104"/>
      <c r="F90" s="108"/>
      <c r="G90" s="108"/>
      <c r="H90" s="100"/>
      <c r="I90" s="101"/>
      <c r="J90" s="10"/>
      <c r="K90" s="118"/>
      <c r="L90" s="118"/>
      <c r="M90" s="118"/>
      <c r="N90" s="118"/>
      <c r="O90" s="118"/>
      <c r="P90" s="118"/>
      <c r="Q90" s="118"/>
      <c r="R90" s="118"/>
      <c r="S90" s="118"/>
      <c r="T90" s="118"/>
      <c r="U90" s="118"/>
      <c r="V90" s="118"/>
      <c r="W90" s="118"/>
      <c r="X90" s="118"/>
      <c r="Y90" s="118"/>
      <c r="Z90" s="118"/>
      <c r="AA90" s="10"/>
      <c r="AB90" s="10"/>
      <c r="AC90" s="10"/>
      <c r="AD90" s="10"/>
      <c r="AE90" s="10"/>
      <c r="AF90" s="10"/>
      <c r="AG90" s="10"/>
      <c r="AH90" s="10"/>
    </row>
    <row r="91" spans="1:34" ht="15.6" customHeight="1" x14ac:dyDescent="0.3">
      <c r="A91" s="18"/>
      <c r="B91" s="95"/>
      <c r="C91" s="96" t="str">
        <f>Sheet2!G115</f>
        <v>• Si usted tiene alguna pregunta sobre como completar el Formulario 3.1.4, por favor escríbanos al correo electrónico:</v>
      </c>
      <c r="D91" s="104"/>
      <c r="E91" s="104"/>
      <c r="F91" s="108"/>
      <c r="G91" s="108"/>
      <c r="H91" s="100"/>
      <c r="I91" s="101"/>
      <c r="J91" s="10"/>
      <c r="K91" s="118"/>
      <c r="L91" s="118"/>
      <c r="M91" s="118"/>
      <c r="N91" s="118"/>
      <c r="O91" s="118"/>
      <c r="P91" s="118"/>
      <c r="Q91" s="118"/>
      <c r="R91" s="118"/>
      <c r="S91" s="118"/>
      <c r="T91" s="118"/>
      <c r="U91" s="118"/>
      <c r="V91" s="118"/>
      <c r="W91" s="118"/>
      <c r="X91" s="118"/>
      <c r="Y91" s="118"/>
      <c r="Z91" s="118"/>
      <c r="AA91" s="10"/>
      <c r="AB91" s="10"/>
      <c r="AC91" s="10"/>
      <c r="AD91" s="10"/>
      <c r="AE91" s="10"/>
      <c r="AF91" s="10"/>
      <c r="AG91" s="10"/>
      <c r="AH91" s="10"/>
    </row>
    <row r="92" spans="1:34" ht="15.6" customHeight="1" x14ac:dyDescent="0.3">
      <c r="A92" s="18"/>
      <c r="B92" s="95"/>
      <c r="C92" s="100"/>
      <c r="D92" s="107" t="s">
        <v>407</v>
      </c>
      <c r="E92" s="100"/>
      <c r="F92" s="100"/>
      <c r="G92" s="100"/>
      <c r="H92" s="100"/>
      <c r="I92" s="101"/>
      <c r="J92" s="10"/>
      <c r="K92" s="118"/>
      <c r="L92" s="118"/>
      <c r="M92" s="118"/>
      <c r="N92" s="118"/>
      <c r="O92" s="118"/>
      <c r="P92" s="118"/>
      <c r="Q92" s="118"/>
      <c r="R92" s="118"/>
      <c r="S92" s="118"/>
      <c r="T92" s="118"/>
      <c r="U92" s="118"/>
      <c r="V92" s="118"/>
      <c r="W92" s="118"/>
      <c r="X92" s="118"/>
      <c r="Y92" s="118"/>
      <c r="Z92" s="118"/>
      <c r="AA92" s="10"/>
      <c r="AB92" s="10"/>
      <c r="AC92" s="10"/>
      <c r="AD92" s="10"/>
      <c r="AE92" s="10"/>
      <c r="AF92" s="10"/>
      <c r="AG92" s="10"/>
      <c r="AH92" s="10"/>
    </row>
    <row r="93" spans="1:34" ht="6.6" customHeight="1" x14ac:dyDescent="0.3">
      <c r="A93" s="18"/>
      <c r="B93" s="112"/>
      <c r="C93" s="113"/>
      <c r="D93" s="113"/>
      <c r="E93" s="113"/>
      <c r="F93" s="113"/>
      <c r="G93" s="113"/>
      <c r="H93" s="113"/>
      <c r="I93" s="114"/>
      <c r="J93" s="10"/>
      <c r="K93" s="118"/>
      <c r="L93" s="118"/>
      <c r="M93" s="118"/>
      <c r="N93" s="118"/>
      <c r="O93" s="118"/>
      <c r="P93" s="118"/>
      <c r="Q93" s="118"/>
      <c r="R93" s="118"/>
      <c r="S93" s="118"/>
      <c r="T93" s="118"/>
      <c r="U93" s="118"/>
      <c r="V93" s="118"/>
      <c r="W93" s="118"/>
      <c r="X93" s="118"/>
      <c r="Y93" s="118"/>
      <c r="Z93" s="118"/>
      <c r="AA93" s="10"/>
      <c r="AB93" s="10"/>
      <c r="AC93" s="10"/>
      <c r="AD93" s="10"/>
      <c r="AE93" s="10"/>
      <c r="AF93" s="10"/>
      <c r="AG93" s="10"/>
      <c r="AH93" s="10"/>
    </row>
    <row r="94" spans="1:34" x14ac:dyDescent="0.3">
      <c r="A94" s="18"/>
      <c r="B94" s="18"/>
      <c r="C94" s="18"/>
      <c r="D94" s="18"/>
      <c r="E94" s="18"/>
      <c r="F94" s="18"/>
      <c r="G94" s="18"/>
      <c r="H94" s="18"/>
      <c r="I94" s="18"/>
      <c r="J94" s="10"/>
      <c r="K94" s="118"/>
      <c r="L94" s="118"/>
      <c r="M94" s="118"/>
      <c r="N94" s="118"/>
      <c r="O94" s="118"/>
      <c r="P94" s="118"/>
      <c r="Q94" s="118"/>
      <c r="R94" s="118"/>
      <c r="S94" s="118"/>
      <c r="T94" s="118"/>
      <c r="U94" s="118"/>
      <c r="V94" s="118"/>
      <c r="W94" s="118"/>
      <c r="X94" s="118"/>
      <c r="Y94" s="118"/>
      <c r="Z94" s="118"/>
      <c r="AA94" s="10"/>
      <c r="AB94" s="10"/>
      <c r="AC94" s="10"/>
      <c r="AD94" s="10"/>
      <c r="AE94" s="10"/>
      <c r="AF94" s="10"/>
      <c r="AG94" s="10"/>
      <c r="AH94" s="10"/>
    </row>
    <row r="95" spans="1:34" x14ac:dyDescent="0.3">
      <c r="A95" s="18"/>
      <c r="B95" s="18"/>
      <c r="C95" s="18"/>
      <c r="D95" s="18"/>
      <c r="E95" s="18"/>
      <c r="F95" s="18"/>
      <c r="G95" s="18"/>
      <c r="H95" s="18"/>
      <c r="I95" s="18"/>
      <c r="J95" s="10"/>
      <c r="K95" s="118"/>
      <c r="L95" s="118"/>
      <c r="M95" s="118"/>
      <c r="N95" s="118"/>
      <c r="O95" s="118"/>
      <c r="P95" s="118"/>
      <c r="Q95" s="118"/>
      <c r="R95" s="118"/>
      <c r="S95" s="118"/>
      <c r="T95" s="118"/>
      <c r="U95" s="118"/>
      <c r="V95" s="118"/>
      <c r="W95" s="118"/>
      <c r="X95" s="118"/>
      <c r="Y95" s="118"/>
      <c r="Z95" s="118"/>
      <c r="AA95" s="10"/>
      <c r="AB95" s="10"/>
      <c r="AC95" s="10"/>
      <c r="AD95" s="10"/>
      <c r="AE95" s="10"/>
      <c r="AF95" s="10"/>
      <c r="AG95" s="10"/>
      <c r="AH95" s="10"/>
    </row>
    <row r="96" spans="1:34" x14ac:dyDescent="0.3">
      <c r="A96" s="18"/>
      <c r="B96" s="18"/>
      <c r="C96" s="18"/>
      <c r="D96" s="18"/>
      <c r="E96" s="18"/>
      <c r="F96" s="18"/>
      <c r="G96" s="18"/>
      <c r="H96" s="18"/>
      <c r="I96" s="18"/>
      <c r="J96" s="10"/>
      <c r="K96" s="118"/>
      <c r="L96" s="118"/>
      <c r="M96" s="118"/>
      <c r="N96" s="118"/>
      <c r="O96" s="118"/>
      <c r="P96" s="118"/>
      <c r="Q96" s="118"/>
      <c r="R96" s="118"/>
      <c r="S96" s="118"/>
      <c r="T96" s="118"/>
      <c r="U96" s="118"/>
      <c r="V96" s="118"/>
      <c r="W96" s="118"/>
      <c r="X96" s="118"/>
      <c r="Y96" s="118"/>
      <c r="Z96" s="118"/>
      <c r="AA96" s="10"/>
      <c r="AB96" s="10"/>
      <c r="AC96" s="10"/>
      <c r="AD96" s="10"/>
      <c r="AE96" s="10"/>
      <c r="AF96" s="10"/>
      <c r="AG96" s="10"/>
      <c r="AH96" s="10"/>
    </row>
    <row r="97" spans="1:34" x14ac:dyDescent="0.3">
      <c r="A97" s="18"/>
      <c r="B97" s="18"/>
      <c r="C97" s="18"/>
      <c r="D97" s="18"/>
      <c r="E97" s="18"/>
      <c r="F97" s="18"/>
      <c r="G97" s="18"/>
      <c r="H97" s="18"/>
      <c r="I97" s="18"/>
      <c r="J97" s="10"/>
      <c r="K97" s="118"/>
      <c r="L97" s="118"/>
      <c r="M97" s="118"/>
      <c r="N97" s="118"/>
      <c r="O97" s="118"/>
      <c r="P97" s="118"/>
      <c r="Q97" s="118"/>
      <c r="R97" s="118"/>
      <c r="S97" s="118"/>
      <c r="T97" s="118"/>
      <c r="U97" s="118"/>
      <c r="V97" s="118"/>
      <c r="W97" s="118"/>
      <c r="X97" s="118"/>
      <c r="Y97" s="118"/>
      <c r="Z97" s="118"/>
      <c r="AA97" s="10"/>
      <c r="AB97" s="10"/>
      <c r="AC97" s="10"/>
      <c r="AD97" s="10"/>
      <c r="AE97" s="10"/>
      <c r="AF97" s="10"/>
      <c r="AG97" s="10"/>
      <c r="AH97" s="10"/>
    </row>
    <row r="98" spans="1:34" x14ac:dyDescent="0.3">
      <c r="A98" s="18"/>
      <c r="B98" s="18"/>
      <c r="C98" s="18"/>
      <c r="D98" s="18"/>
      <c r="E98" s="18"/>
      <c r="F98" s="18"/>
      <c r="G98" s="18"/>
      <c r="H98" s="9"/>
      <c r="I98" s="18"/>
      <c r="J98" s="10"/>
      <c r="K98" s="118"/>
      <c r="L98" s="118"/>
      <c r="M98" s="118"/>
      <c r="N98" s="118"/>
      <c r="O98" s="118"/>
      <c r="P98" s="118"/>
      <c r="Q98" s="118"/>
      <c r="R98" s="118"/>
      <c r="S98" s="118"/>
      <c r="T98" s="118"/>
      <c r="U98" s="118"/>
      <c r="V98" s="118"/>
      <c r="W98" s="118"/>
      <c r="X98" s="118"/>
      <c r="Y98" s="118"/>
      <c r="Z98" s="118"/>
      <c r="AA98" s="10"/>
      <c r="AB98" s="10"/>
      <c r="AC98" s="10"/>
      <c r="AD98" s="10"/>
      <c r="AE98" s="10"/>
      <c r="AF98" s="10"/>
      <c r="AG98" s="10"/>
      <c r="AH98" s="10"/>
    </row>
    <row r="99" spans="1:34" x14ac:dyDescent="0.3">
      <c r="A99" s="18"/>
      <c r="B99" s="18"/>
      <c r="C99" s="18"/>
      <c r="D99" s="18"/>
      <c r="E99" s="18"/>
      <c r="F99" s="18"/>
      <c r="G99" s="18"/>
      <c r="H99" s="9"/>
      <c r="I99" s="18"/>
      <c r="J99" s="10"/>
      <c r="K99" s="118"/>
      <c r="L99" s="118"/>
      <c r="M99" s="118"/>
      <c r="N99" s="118"/>
      <c r="O99" s="118"/>
      <c r="P99" s="118"/>
      <c r="Q99" s="118"/>
      <c r="R99" s="118"/>
      <c r="S99" s="118"/>
      <c r="T99" s="118"/>
      <c r="U99" s="118"/>
      <c r="V99" s="118"/>
      <c r="W99" s="118"/>
      <c r="X99" s="118"/>
      <c r="Y99" s="118"/>
      <c r="Z99" s="118"/>
      <c r="AA99" s="10"/>
      <c r="AB99" s="10"/>
      <c r="AC99" s="10"/>
      <c r="AD99" s="10"/>
      <c r="AE99" s="10"/>
      <c r="AF99" s="10"/>
      <c r="AG99" s="10"/>
      <c r="AH99" s="10"/>
    </row>
    <row r="100" spans="1:34" x14ac:dyDescent="0.3">
      <c r="A100" s="18"/>
      <c r="B100" s="18"/>
      <c r="C100" s="18"/>
      <c r="D100" s="18"/>
      <c r="E100" s="18"/>
      <c r="F100" s="18"/>
      <c r="G100" s="18"/>
      <c r="H100" s="9"/>
      <c r="I100" s="18"/>
      <c r="J100" s="10"/>
      <c r="K100" s="118"/>
      <c r="L100" s="118"/>
      <c r="M100" s="118"/>
      <c r="N100" s="118"/>
      <c r="O100" s="118"/>
      <c r="P100" s="118"/>
      <c r="Q100" s="118"/>
      <c r="R100" s="118"/>
      <c r="S100" s="118"/>
      <c r="T100" s="118"/>
      <c r="U100" s="118"/>
      <c r="V100" s="118"/>
      <c r="W100" s="118"/>
      <c r="X100" s="118"/>
      <c r="Y100" s="118"/>
      <c r="Z100" s="118"/>
      <c r="AA100" s="10"/>
      <c r="AB100" s="10"/>
      <c r="AC100" s="10"/>
      <c r="AD100" s="10"/>
      <c r="AE100" s="10"/>
      <c r="AF100" s="10"/>
      <c r="AG100" s="10"/>
      <c r="AH100" s="10"/>
    </row>
    <row r="101" spans="1:34" x14ac:dyDescent="0.3">
      <c r="A101" s="18"/>
      <c r="B101" s="18"/>
      <c r="C101" s="18"/>
      <c r="D101" s="18"/>
      <c r="E101" s="18"/>
      <c r="F101" s="18"/>
      <c r="G101" s="18"/>
      <c r="H101" s="9"/>
      <c r="I101" s="18"/>
      <c r="J101" s="10"/>
      <c r="K101" s="118"/>
      <c r="L101" s="118"/>
      <c r="M101" s="118"/>
      <c r="N101" s="118"/>
      <c r="O101" s="118"/>
      <c r="P101" s="118"/>
      <c r="Q101" s="118"/>
      <c r="R101" s="118"/>
      <c r="S101" s="118"/>
      <c r="T101" s="118"/>
      <c r="U101" s="118"/>
      <c r="V101" s="118"/>
      <c r="W101" s="118"/>
      <c r="X101" s="118"/>
      <c r="Y101" s="118"/>
      <c r="Z101" s="118"/>
      <c r="AA101" s="10"/>
      <c r="AB101" s="10"/>
      <c r="AC101" s="10"/>
      <c r="AD101" s="10"/>
      <c r="AE101" s="10"/>
      <c r="AF101" s="10"/>
      <c r="AG101" s="10"/>
      <c r="AH101" s="10"/>
    </row>
    <row r="102" spans="1:34" x14ac:dyDescent="0.3">
      <c r="A102" s="18"/>
      <c r="B102" s="18"/>
      <c r="C102" s="18"/>
      <c r="D102" s="18"/>
      <c r="E102" s="18"/>
      <c r="F102" s="18"/>
      <c r="G102" s="18"/>
      <c r="H102" s="18"/>
      <c r="I102" s="18"/>
      <c r="J102" s="10"/>
      <c r="K102" s="118"/>
      <c r="L102" s="118"/>
      <c r="M102" s="118"/>
      <c r="N102" s="118"/>
      <c r="O102" s="118"/>
      <c r="P102" s="118"/>
      <c r="Q102" s="118"/>
      <c r="R102" s="118"/>
      <c r="S102" s="118"/>
      <c r="T102" s="118"/>
      <c r="U102" s="118"/>
      <c r="V102" s="118"/>
      <c r="W102" s="118"/>
      <c r="X102" s="118"/>
      <c r="Y102" s="118"/>
      <c r="Z102" s="118"/>
      <c r="AA102" s="10"/>
      <c r="AB102" s="10"/>
      <c r="AC102" s="10"/>
      <c r="AD102" s="10"/>
      <c r="AE102" s="10"/>
      <c r="AF102" s="10"/>
      <c r="AG102" s="10"/>
      <c r="AH102" s="10"/>
    </row>
    <row r="103" spans="1:34" x14ac:dyDescent="0.3">
      <c r="A103" s="18"/>
      <c r="B103" s="18"/>
      <c r="C103" s="18"/>
      <c r="D103" s="18"/>
      <c r="E103" s="18"/>
      <c r="F103" s="18"/>
      <c r="G103" s="18"/>
      <c r="H103" s="18"/>
      <c r="I103" s="18"/>
      <c r="J103" s="10"/>
      <c r="K103" s="118"/>
      <c r="L103" s="118"/>
      <c r="M103" s="118"/>
      <c r="N103" s="118"/>
      <c r="O103" s="118"/>
      <c r="P103" s="118"/>
      <c r="Q103" s="118"/>
      <c r="R103" s="118"/>
      <c r="S103" s="118"/>
      <c r="T103" s="118"/>
      <c r="U103" s="118"/>
      <c r="V103" s="118"/>
      <c r="W103" s="118"/>
      <c r="X103" s="118"/>
      <c r="Y103" s="118"/>
      <c r="Z103" s="118"/>
      <c r="AA103" s="10"/>
      <c r="AB103" s="10"/>
      <c r="AC103" s="10"/>
      <c r="AD103" s="10"/>
      <c r="AE103" s="10"/>
      <c r="AF103" s="10"/>
      <c r="AG103" s="10"/>
      <c r="AH103" s="10"/>
    </row>
    <row r="104" spans="1:34" x14ac:dyDescent="0.3">
      <c r="A104" s="18"/>
      <c r="B104" s="18"/>
      <c r="C104" s="18"/>
      <c r="D104" s="18"/>
      <c r="E104" s="18"/>
      <c r="F104" s="18"/>
      <c r="G104" s="18"/>
      <c r="H104" s="18"/>
      <c r="I104" s="18"/>
      <c r="J104" s="10"/>
      <c r="K104" s="118"/>
      <c r="L104" s="118"/>
      <c r="M104" s="118"/>
      <c r="N104" s="118"/>
      <c r="O104" s="118"/>
      <c r="P104" s="118"/>
      <c r="Q104" s="118"/>
      <c r="R104" s="118"/>
      <c r="S104" s="118"/>
      <c r="T104" s="118"/>
      <c r="U104" s="118"/>
      <c r="V104" s="118"/>
      <c r="W104" s="118"/>
      <c r="X104" s="118"/>
      <c r="Y104" s="118"/>
      <c r="Z104" s="118"/>
      <c r="AA104" s="10"/>
      <c r="AB104" s="10"/>
      <c r="AC104" s="10"/>
      <c r="AD104" s="10"/>
      <c r="AE104" s="10"/>
      <c r="AF104" s="10"/>
      <c r="AG104" s="10"/>
      <c r="AH104" s="10"/>
    </row>
    <row r="105" spans="1:34" x14ac:dyDescent="0.3">
      <c r="A105" s="18"/>
      <c r="B105" s="18"/>
      <c r="C105" s="18"/>
      <c r="D105" s="18"/>
      <c r="E105" s="18"/>
      <c r="F105" s="18"/>
      <c r="G105" s="18"/>
      <c r="H105" s="18"/>
      <c r="I105" s="18"/>
      <c r="J105" s="10"/>
      <c r="K105" s="118"/>
      <c r="L105" s="118"/>
      <c r="M105" s="118"/>
      <c r="N105" s="118"/>
      <c r="O105" s="118"/>
      <c r="P105" s="118"/>
      <c r="Q105" s="118"/>
      <c r="R105" s="118"/>
      <c r="S105" s="118"/>
      <c r="T105" s="118"/>
      <c r="U105" s="118"/>
      <c r="V105" s="118"/>
      <c r="W105" s="118"/>
      <c r="X105" s="118"/>
      <c r="Y105" s="118"/>
      <c r="Z105" s="118"/>
      <c r="AA105" s="10"/>
      <c r="AB105" s="10"/>
      <c r="AC105" s="10"/>
      <c r="AD105" s="10"/>
      <c r="AE105" s="10"/>
      <c r="AF105" s="10"/>
      <c r="AG105" s="10"/>
      <c r="AH105" s="10"/>
    </row>
    <row r="106" spans="1:34" x14ac:dyDescent="0.3">
      <c r="A106" s="18"/>
      <c r="B106" s="18"/>
      <c r="C106" s="18"/>
      <c r="D106" s="18"/>
      <c r="E106" s="18"/>
      <c r="F106" s="18"/>
      <c r="G106" s="18"/>
      <c r="H106" s="18"/>
      <c r="I106" s="18"/>
      <c r="J106" s="10"/>
      <c r="K106" s="118"/>
      <c r="L106" s="118"/>
      <c r="M106" s="118"/>
      <c r="N106" s="118"/>
      <c r="O106" s="118"/>
      <c r="P106" s="118"/>
      <c r="Q106" s="118"/>
      <c r="R106" s="118"/>
      <c r="S106" s="118"/>
      <c r="T106" s="118"/>
      <c r="U106" s="118"/>
      <c r="V106" s="118"/>
      <c r="W106" s="118"/>
      <c r="X106" s="118"/>
      <c r="Y106" s="118"/>
      <c r="Z106" s="118"/>
      <c r="AA106" s="10"/>
      <c r="AB106" s="10"/>
      <c r="AC106" s="10"/>
      <c r="AD106" s="10"/>
      <c r="AE106" s="10"/>
      <c r="AF106" s="10"/>
      <c r="AG106" s="10"/>
      <c r="AH106" s="10"/>
    </row>
    <row r="107" spans="1:34" x14ac:dyDescent="0.3">
      <c r="A107" s="18"/>
      <c r="B107" s="18"/>
      <c r="C107" s="18"/>
      <c r="D107" s="18"/>
      <c r="E107" s="18"/>
      <c r="F107" s="18"/>
      <c r="G107" s="18"/>
      <c r="H107" s="18"/>
      <c r="I107" s="18"/>
      <c r="J107" s="10"/>
      <c r="K107" s="118"/>
      <c r="L107" s="118"/>
      <c r="M107" s="118"/>
      <c r="N107" s="118"/>
      <c r="O107" s="118"/>
      <c r="P107" s="118"/>
      <c r="Q107" s="118"/>
      <c r="R107" s="118"/>
      <c r="S107" s="118"/>
      <c r="T107" s="118"/>
      <c r="U107" s="118"/>
      <c r="V107" s="118"/>
      <c r="W107" s="118"/>
      <c r="X107" s="118"/>
      <c r="Y107" s="118"/>
      <c r="Z107" s="118"/>
      <c r="AA107" s="10"/>
      <c r="AB107" s="10"/>
      <c r="AC107" s="10"/>
      <c r="AD107" s="10"/>
      <c r="AE107" s="10"/>
      <c r="AF107" s="10"/>
      <c r="AG107" s="10"/>
      <c r="AH107" s="10"/>
    </row>
    <row r="108" spans="1:34" x14ac:dyDescent="0.3">
      <c r="A108" s="18"/>
      <c r="B108" s="18"/>
      <c r="C108" s="18"/>
      <c r="D108" s="18"/>
      <c r="E108" s="18"/>
      <c r="F108" s="18"/>
      <c r="G108" s="18"/>
      <c r="H108" s="18"/>
      <c r="I108" s="18"/>
      <c r="J108" s="10"/>
      <c r="K108" s="118"/>
      <c r="L108" s="118"/>
      <c r="M108" s="118"/>
      <c r="N108" s="118"/>
      <c r="O108" s="118"/>
      <c r="P108" s="118"/>
      <c r="Q108" s="118"/>
      <c r="R108" s="118"/>
      <c r="S108" s="118"/>
      <c r="T108" s="118"/>
      <c r="U108" s="118"/>
      <c r="V108" s="118"/>
      <c r="W108" s="118"/>
      <c r="X108" s="118"/>
      <c r="Y108" s="118"/>
      <c r="Z108" s="118"/>
      <c r="AA108" s="10"/>
      <c r="AB108" s="10"/>
      <c r="AC108" s="10"/>
      <c r="AD108" s="10"/>
      <c r="AE108" s="10"/>
      <c r="AF108" s="10"/>
      <c r="AG108" s="10"/>
      <c r="AH108" s="10"/>
    </row>
    <row r="109" spans="1:34" x14ac:dyDescent="0.3">
      <c r="A109" s="18"/>
      <c r="B109" s="18"/>
      <c r="C109" s="18"/>
      <c r="D109" s="18"/>
      <c r="E109" s="18"/>
      <c r="F109" s="18"/>
      <c r="G109" s="18"/>
      <c r="H109" s="18"/>
      <c r="I109" s="18"/>
      <c r="J109" s="10"/>
      <c r="K109" s="118"/>
      <c r="L109" s="118"/>
      <c r="M109" s="118"/>
      <c r="N109" s="118"/>
      <c r="O109" s="118"/>
      <c r="P109" s="118"/>
      <c r="Q109" s="118"/>
      <c r="R109" s="118"/>
      <c r="S109" s="118"/>
      <c r="T109" s="118"/>
      <c r="U109" s="118"/>
      <c r="V109" s="118"/>
      <c r="W109" s="118"/>
      <c r="X109" s="118"/>
      <c r="Y109" s="118"/>
      <c r="Z109" s="118"/>
      <c r="AA109" s="10"/>
      <c r="AB109" s="10"/>
      <c r="AC109" s="10"/>
      <c r="AD109" s="10"/>
      <c r="AE109" s="10"/>
      <c r="AF109" s="10"/>
      <c r="AG109" s="10"/>
      <c r="AH109" s="10"/>
    </row>
    <row r="110" spans="1:34" x14ac:dyDescent="0.3">
      <c r="A110" s="18"/>
      <c r="B110" s="18"/>
      <c r="C110" s="18"/>
      <c r="D110" s="18"/>
      <c r="E110" s="18"/>
      <c r="F110" s="18"/>
      <c r="G110" s="18"/>
      <c r="H110" s="18"/>
      <c r="I110" s="18"/>
      <c r="J110" s="10"/>
      <c r="K110" s="118"/>
      <c r="L110" s="118"/>
      <c r="M110" s="118"/>
      <c r="N110" s="118"/>
      <c r="O110" s="118"/>
      <c r="P110" s="118"/>
      <c r="Q110" s="118"/>
      <c r="R110" s="118"/>
      <c r="S110" s="118"/>
      <c r="T110" s="118"/>
      <c r="U110" s="118"/>
      <c r="V110" s="118"/>
      <c r="W110" s="118"/>
      <c r="X110" s="118"/>
      <c r="Y110" s="118"/>
      <c r="Z110" s="118"/>
      <c r="AA110" s="10"/>
      <c r="AB110" s="10"/>
      <c r="AC110" s="10"/>
      <c r="AD110" s="10"/>
      <c r="AE110" s="10"/>
      <c r="AF110" s="10"/>
      <c r="AG110" s="10"/>
      <c r="AH110" s="10"/>
    </row>
    <row r="111" spans="1:34" x14ac:dyDescent="0.3">
      <c r="A111" s="18"/>
      <c r="B111" s="18"/>
      <c r="C111" s="18"/>
      <c r="D111" s="18"/>
      <c r="E111" s="18"/>
      <c r="F111" s="18"/>
      <c r="G111" s="18"/>
      <c r="H111" s="18"/>
      <c r="I111" s="18"/>
      <c r="J111" s="10"/>
      <c r="K111" s="118"/>
      <c r="L111" s="118"/>
      <c r="M111" s="118"/>
      <c r="N111" s="118"/>
      <c r="O111" s="118"/>
      <c r="P111" s="118"/>
      <c r="Q111" s="118"/>
      <c r="R111" s="118"/>
      <c r="S111" s="118"/>
      <c r="T111" s="118"/>
      <c r="U111" s="118"/>
      <c r="V111" s="118"/>
      <c r="W111" s="118"/>
      <c r="X111" s="118"/>
      <c r="Y111" s="118"/>
      <c r="Z111" s="118"/>
      <c r="AA111" s="10"/>
      <c r="AB111" s="10"/>
      <c r="AC111" s="10"/>
      <c r="AD111" s="10"/>
      <c r="AE111" s="10"/>
      <c r="AF111" s="10"/>
      <c r="AG111" s="10"/>
      <c r="AH111" s="10"/>
    </row>
    <row r="112" spans="1:34" x14ac:dyDescent="0.3">
      <c r="A112" s="18"/>
      <c r="B112" s="18"/>
      <c r="C112" s="18"/>
      <c r="D112" s="18"/>
      <c r="E112" s="18"/>
      <c r="F112" s="18"/>
      <c r="G112" s="18"/>
      <c r="H112" s="18"/>
      <c r="I112" s="18"/>
      <c r="J112" s="10"/>
      <c r="K112" s="118"/>
      <c r="L112" s="118"/>
      <c r="M112" s="118"/>
      <c r="N112" s="118"/>
      <c r="O112" s="118"/>
      <c r="P112" s="118"/>
      <c r="Q112" s="118"/>
      <c r="R112" s="118"/>
      <c r="S112" s="118"/>
      <c r="T112" s="118"/>
      <c r="U112" s="118"/>
      <c r="V112" s="118"/>
      <c r="W112" s="118"/>
      <c r="X112" s="118"/>
      <c r="Y112" s="118"/>
      <c r="Z112" s="118"/>
      <c r="AA112" s="10"/>
      <c r="AB112" s="10"/>
      <c r="AC112" s="10"/>
      <c r="AD112" s="10"/>
      <c r="AE112" s="10"/>
      <c r="AF112" s="10"/>
      <c r="AG112" s="10"/>
      <c r="AH112" s="10"/>
    </row>
    <row r="113" spans="1:34" x14ac:dyDescent="0.3">
      <c r="A113" s="18"/>
      <c r="B113" s="18"/>
      <c r="C113" s="18"/>
      <c r="D113" s="18"/>
      <c r="E113" s="18"/>
      <c r="F113" s="18"/>
      <c r="G113" s="18"/>
      <c r="H113" s="18"/>
      <c r="I113" s="18"/>
      <c r="J113" s="10"/>
      <c r="K113" s="118"/>
      <c r="L113" s="118"/>
      <c r="M113" s="118"/>
      <c r="N113" s="118"/>
      <c r="O113" s="118"/>
      <c r="P113" s="118"/>
      <c r="Q113" s="118"/>
      <c r="R113" s="118"/>
      <c r="S113" s="118"/>
      <c r="T113" s="118"/>
      <c r="U113" s="118"/>
      <c r="V113" s="118"/>
      <c r="W113" s="118"/>
      <c r="X113" s="118"/>
      <c r="Y113" s="118"/>
      <c r="Z113" s="118"/>
      <c r="AA113" s="10"/>
      <c r="AB113" s="10"/>
      <c r="AC113" s="10"/>
      <c r="AD113" s="10"/>
      <c r="AE113" s="10"/>
      <c r="AF113" s="10"/>
      <c r="AG113" s="10"/>
      <c r="AH113" s="10"/>
    </row>
    <row r="114" spans="1:34" x14ac:dyDescent="0.3">
      <c r="A114" s="18"/>
      <c r="B114" s="18"/>
      <c r="C114" s="18"/>
      <c r="D114" s="18"/>
      <c r="E114" s="18"/>
      <c r="F114" s="21"/>
      <c r="G114" s="18"/>
      <c r="H114" s="18"/>
      <c r="I114" s="18"/>
      <c r="J114" s="10"/>
      <c r="K114" s="118"/>
      <c r="L114" s="118"/>
      <c r="M114" s="118"/>
      <c r="N114" s="118"/>
      <c r="O114" s="118"/>
      <c r="P114" s="118"/>
      <c r="Q114" s="118"/>
      <c r="R114" s="118"/>
      <c r="S114" s="118"/>
      <c r="T114" s="118"/>
      <c r="U114" s="118"/>
      <c r="V114" s="118"/>
      <c r="W114" s="118"/>
      <c r="X114" s="118"/>
      <c r="Y114" s="118"/>
      <c r="Z114" s="118"/>
      <c r="AA114" s="10"/>
      <c r="AB114" s="10"/>
      <c r="AC114" s="10"/>
      <c r="AD114" s="10"/>
      <c r="AE114" s="10"/>
      <c r="AF114" s="10"/>
      <c r="AG114" s="10"/>
      <c r="AH114" s="10"/>
    </row>
    <row r="115" spans="1:34" x14ac:dyDescent="0.3">
      <c r="A115" s="18"/>
      <c r="B115" s="18"/>
      <c r="C115" s="18"/>
      <c r="D115" s="18"/>
      <c r="E115" s="18"/>
      <c r="F115" s="18"/>
      <c r="G115" s="18"/>
      <c r="H115" s="18"/>
      <c r="I115" s="18"/>
      <c r="J115" s="10"/>
      <c r="K115" s="118"/>
      <c r="L115" s="118"/>
      <c r="M115" s="118"/>
      <c r="N115" s="118"/>
      <c r="O115" s="118"/>
      <c r="P115" s="118"/>
      <c r="Q115" s="118"/>
      <c r="R115" s="118"/>
      <c r="S115" s="118"/>
      <c r="T115" s="118"/>
      <c r="U115" s="118"/>
      <c r="V115" s="118"/>
      <c r="W115" s="118"/>
      <c r="X115" s="118"/>
      <c r="Y115" s="118"/>
      <c r="Z115" s="118"/>
      <c r="AA115" s="10"/>
      <c r="AB115" s="10"/>
      <c r="AC115" s="10"/>
      <c r="AD115" s="10"/>
      <c r="AE115" s="10"/>
      <c r="AF115" s="10"/>
      <c r="AG115" s="10"/>
      <c r="AH115" s="10"/>
    </row>
    <row r="116" spans="1:34" x14ac:dyDescent="0.3">
      <c r="A116" s="18"/>
      <c r="B116" s="18"/>
      <c r="C116" s="18"/>
      <c r="D116" s="18"/>
      <c r="E116" s="18"/>
      <c r="F116" s="18"/>
      <c r="G116" s="18"/>
      <c r="H116" s="18"/>
      <c r="I116" s="18"/>
      <c r="J116" s="10"/>
      <c r="K116" s="118"/>
      <c r="L116" s="118"/>
      <c r="M116" s="118"/>
      <c r="N116" s="118"/>
      <c r="O116" s="118"/>
      <c r="P116" s="118"/>
      <c r="Q116" s="118"/>
      <c r="R116" s="118"/>
      <c r="S116" s="118"/>
      <c r="T116" s="118"/>
      <c r="U116" s="118"/>
      <c r="V116" s="118"/>
      <c r="W116" s="118"/>
      <c r="X116" s="118"/>
      <c r="Y116" s="118"/>
      <c r="Z116" s="118"/>
      <c r="AA116" s="10"/>
      <c r="AB116" s="10"/>
      <c r="AC116" s="10"/>
      <c r="AD116" s="10"/>
      <c r="AE116" s="10"/>
      <c r="AF116" s="10"/>
      <c r="AG116" s="10"/>
      <c r="AH116" s="10"/>
    </row>
    <row r="117" spans="1:34" x14ac:dyDescent="0.3">
      <c r="A117" s="18"/>
      <c r="B117" s="18"/>
      <c r="C117" s="18"/>
      <c r="D117" s="18"/>
      <c r="E117" s="18"/>
      <c r="F117" s="18"/>
      <c r="G117" s="18"/>
      <c r="H117" s="18"/>
      <c r="I117" s="18"/>
      <c r="J117" s="10"/>
      <c r="K117" s="118"/>
      <c r="L117" s="118"/>
      <c r="M117" s="118"/>
      <c r="N117" s="118"/>
      <c r="O117" s="118"/>
      <c r="P117" s="118"/>
      <c r="Q117" s="118"/>
      <c r="R117" s="118"/>
      <c r="S117" s="118"/>
      <c r="T117" s="118"/>
      <c r="U117" s="118"/>
      <c r="V117" s="118"/>
      <c r="W117" s="118"/>
      <c r="X117" s="118"/>
      <c r="Y117" s="118"/>
      <c r="Z117" s="118"/>
      <c r="AA117" s="10"/>
      <c r="AB117" s="10"/>
      <c r="AC117" s="10"/>
      <c r="AD117" s="10"/>
      <c r="AE117" s="10"/>
      <c r="AF117" s="10"/>
      <c r="AG117" s="10"/>
      <c r="AH117" s="10"/>
    </row>
    <row r="118" spans="1:34" x14ac:dyDescent="0.3">
      <c r="A118" s="18"/>
      <c r="B118" s="18"/>
      <c r="C118" s="18"/>
      <c r="D118" s="18"/>
      <c r="E118" s="18"/>
      <c r="F118" s="18"/>
      <c r="G118" s="18"/>
      <c r="H118" s="18"/>
      <c r="I118" s="18"/>
      <c r="J118" s="10"/>
      <c r="K118" s="118"/>
      <c r="L118" s="118"/>
      <c r="M118" s="118"/>
      <c r="N118" s="118"/>
      <c r="O118" s="118"/>
      <c r="P118" s="118"/>
      <c r="Q118" s="118"/>
      <c r="R118" s="118"/>
      <c r="S118" s="118"/>
      <c r="T118" s="118"/>
      <c r="U118" s="118"/>
      <c r="V118" s="118"/>
      <c r="W118" s="118"/>
      <c r="X118" s="118"/>
      <c r="Y118" s="118"/>
      <c r="Z118" s="118"/>
      <c r="AA118" s="10"/>
      <c r="AB118" s="10"/>
      <c r="AC118" s="10"/>
      <c r="AD118" s="10"/>
      <c r="AE118" s="10"/>
      <c r="AF118" s="10"/>
      <c r="AG118" s="10"/>
      <c r="AH118" s="10"/>
    </row>
    <row r="119" spans="1:34" x14ac:dyDescent="0.3">
      <c r="A119" s="18"/>
      <c r="B119" s="18"/>
      <c r="C119" s="18"/>
      <c r="D119" s="18"/>
      <c r="E119" s="18"/>
      <c r="F119" s="18"/>
      <c r="G119" s="18"/>
      <c r="H119" s="18"/>
      <c r="I119" s="18"/>
      <c r="J119" s="10"/>
      <c r="K119" s="118"/>
      <c r="L119" s="118"/>
      <c r="M119" s="118"/>
      <c r="N119" s="118"/>
      <c r="O119" s="118"/>
      <c r="P119" s="118"/>
      <c r="Q119" s="118"/>
      <c r="R119" s="118"/>
      <c r="S119" s="118"/>
      <c r="T119" s="118"/>
      <c r="U119" s="118"/>
      <c r="V119" s="118"/>
      <c r="W119" s="118"/>
      <c r="X119" s="118"/>
      <c r="Y119" s="118"/>
      <c r="Z119" s="118"/>
      <c r="AA119" s="10"/>
      <c r="AB119" s="10"/>
      <c r="AC119" s="10"/>
      <c r="AD119" s="10"/>
      <c r="AE119" s="10"/>
      <c r="AF119" s="10"/>
      <c r="AG119" s="10"/>
      <c r="AH119" s="10"/>
    </row>
    <row r="120" spans="1:34" x14ac:dyDescent="0.3">
      <c r="A120" s="18"/>
      <c r="B120" s="18"/>
      <c r="C120" s="18"/>
      <c r="D120" s="18"/>
      <c r="E120" s="18"/>
      <c r="F120" s="18"/>
      <c r="G120" s="18"/>
      <c r="H120" s="18"/>
      <c r="I120" s="18"/>
      <c r="J120" s="10"/>
      <c r="K120" s="118"/>
      <c r="L120" s="118"/>
      <c r="M120" s="118"/>
      <c r="N120" s="118"/>
      <c r="O120" s="118"/>
      <c r="P120" s="118"/>
      <c r="Q120" s="118"/>
      <c r="R120" s="118"/>
      <c r="S120" s="118"/>
      <c r="T120" s="118"/>
      <c r="U120" s="118"/>
      <c r="V120" s="118"/>
      <c r="W120" s="118"/>
      <c r="X120" s="118"/>
      <c r="Y120" s="118"/>
      <c r="Z120" s="118"/>
      <c r="AA120" s="10"/>
      <c r="AB120" s="10"/>
      <c r="AC120" s="10"/>
      <c r="AD120" s="10"/>
      <c r="AE120" s="10"/>
      <c r="AF120" s="10"/>
      <c r="AG120" s="10"/>
      <c r="AH120" s="10"/>
    </row>
    <row r="121" spans="1:34" x14ac:dyDescent="0.3">
      <c r="A121" s="18"/>
      <c r="B121" s="18"/>
      <c r="C121" s="18"/>
      <c r="D121" s="18"/>
      <c r="E121" s="18"/>
      <c r="F121" s="18"/>
      <c r="G121" s="18"/>
      <c r="H121" s="18"/>
      <c r="I121" s="18"/>
      <c r="J121" s="10"/>
      <c r="K121" s="118"/>
      <c r="L121" s="118"/>
      <c r="M121" s="118"/>
      <c r="N121" s="118"/>
      <c r="O121" s="118"/>
      <c r="P121" s="118"/>
      <c r="Q121" s="118"/>
      <c r="R121" s="118"/>
      <c r="S121" s="118"/>
      <c r="T121" s="118"/>
      <c r="U121" s="118"/>
      <c r="V121" s="118"/>
      <c r="W121" s="118"/>
      <c r="X121" s="118"/>
      <c r="Y121" s="118"/>
      <c r="Z121" s="118"/>
      <c r="AA121" s="10"/>
      <c r="AB121" s="10"/>
      <c r="AC121" s="10"/>
      <c r="AD121" s="10"/>
      <c r="AE121" s="10"/>
      <c r="AF121" s="10"/>
      <c r="AG121" s="10"/>
      <c r="AH121" s="10"/>
    </row>
    <row r="122" spans="1:34" x14ac:dyDescent="0.3">
      <c r="A122" s="18"/>
      <c r="B122" s="18"/>
      <c r="C122" s="18"/>
      <c r="D122" s="18"/>
      <c r="E122" s="18"/>
      <c r="F122" s="18"/>
      <c r="G122" s="18"/>
      <c r="H122" s="18"/>
      <c r="I122" s="18"/>
      <c r="J122" s="10"/>
      <c r="K122" s="118"/>
      <c r="L122" s="118"/>
      <c r="M122" s="118"/>
      <c r="N122" s="118"/>
      <c r="O122" s="118"/>
      <c r="P122" s="118"/>
      <c r="Q122" s="118"/>
      <c r="R122" s="118"/>
      <c r="S122" s="118"/>
      <c r="T122" s="118"/>
      <c r="U122" s="118"/>
      <c r="V122" s="118"/>
      <c r="W122" s="118"/>
      <c r="X122" s="118"/>
      <c r="Y122" s="118"/>
      <c r="Z122" s="118"/>
      <c r="AA122" s="10"/>
      <c r="AB122" s="10"/>
      <c r="AC122" s="10"/>
      <c r="AD122" s="10"/>
      <c r="AE122" s="10"/>
      <c r="AF122" s="10"/>
      <c r="AG122" s="10"/>
      <c r="AH122" s="10"/>
    </row>
  </sheetData>
  <sheetProtection algorithmName="SHA-512" hashValue="qmiiK22Qbt/kOWZM4SIa8F9U3kBwQLKTopAbq3uPTD5bhbPgxcqYpi9cn7kvTPOWI/2Vb+fxtZcA6Of8neHGzQ==" saltValue="wDKG6eGAdaIJ6f5cAzlcLQ==" spinCount="100000" sheet="1" objects="1" scenarios="1"/>
  <mergeCells count="14">
    <mergeCell ref="C56:C57"/>
    <mergeCell ref="D56:E56"/>
    <mergeCell ref="C70:C71"/>
    <mergeCell ref="D70:E70"/>
    <mergeCell ref="C9:H9"/>
    <mergeCell ref="C10:H10"/>
    <mergeCell ref="C49:C50"/>
    <mergeCell ref="D49:E49"/>
    <mergeCell ref="C12:H19"/>
    <mergeCell ref="C23:H23"/>
    <mergeCell ref="C25:H25"/>
    <mergeCell ref="C24:H24"/>
    <mergeCell ref="G21:H21"/>
    <mergeCell ref="D21:E21"/>
  </mergeCells>
  <conditionalFormatting sqref="C30:H30">
    <cfRule type="expression" dxfId="79" priority="11">
      <formula>$C$30&lt;&gt;""</formula>
    </cfRule>
  </conditionalFormatting>
  <conditionalFormatting sqref="C80:H80">
    <cfRule type="expression" dxfId="78" priority="23">
      <formula>$C$80&lt;&gt;""</formula>
    </cfRule>
  </conditionalFormatting>
  <conditionalFormatting sqref="C82:H82">
    <cfRule type="expression" dxfId="77" priority="22">
      <formula>$C$82&lt;&gt;""</formula>
    </cfRule>
  </conditionalFormatting>
  <conditionalFormatting sqref="D54">
    <cfRule type="expression" dxfId="76" priority="27">
      <formula>$C$80&lt;&gt;""</formula>
    </cfRule>
  </conditionalFormatting>
  <conditionalFormatting sqref="D68">
    <cfRule type="expression" dxfId="75" priority="28">
      <formula>$C$80&lt;&gt;""</formula>
    </cfRule>
  </conditionalFormatting>
  <conditionalFormatting sqref="D78">
    <cfRule type="expression" dxfId="74" priority="29">
      <formula>$C$80&lt;&gt;""</formula>
    </cfRule>
  </conditionalFormatting>
  <conditionalFormatting sqref="E54">
    <cfRule type="expression" dxfId="73" priority="24">
      <formula>$C$82&lt;&gt;""</formula>
    </cfRule>
  </conditionalFormatting>
  <conditionalFormatting sqref="E68">
    <cfRule type="expression" dxfId="72" priority="25">
      <formula>$C$82&lt;&gt;""</formula>
    </cfRule>
  </conditionalFormatting>
  <conditionalFormatting sqref="E78">
    <cfRule type="expression" dxfId="71" priority="26">
      <formula>$C$82&lt;&gt;""</formula>
    </cfRule>
  </conditionalFormatting>
  <conditionalFormatting sqref="G54 G68 G78">
    <cfRule type="expression" dxfId="70" priority="30">
      <formula>#REF!&lt;&gt;""</formula>
    </cfRule>
  </conditionalFormatting>
  <dataValidations count="2">
    <dataValidation type="decimal" allowBlank="1" showInputMessage="1" showErrorMessage="1" sqref="D72:E77 D37 D35 D58:E67 E38 D33 D39:E39 D51:E53" xr:uid="{E8460D9D-0281-47D8-9F99-31B3F9F87779}">
      <formula1>0</formula1>
      <formula2>9999999999</formula2>
    </dataValidation>
    <dataValidation type="whole" allowBlank="1" showInputMessage="1" showErrorMessage="1" sqref="D29" xr:uid="{C421877B-CB7C-4659-A917-48329E4F4350}">
      <formula1>0</formula1>
      <formula2>9999999999</formula2>
    </dataValidation>
  </dataValidations>
  <hyperlinks>
    <hyperlink ref="G21" r:id="rId1" display="https://files.fairtrade.net/EXPLANATORY-DOCUMENT_FORM-314_SP.PDF" xr:uid="{0A41EEA9-42EE-46AF-A3D5-E90BD278379E}"/>
    <hyperlink ref="D89" r:id="rId2" xr:uid="{8539B30A-26D6-4647-A1B3-2CB8CA56F744}"/>
    <hyperlink ref="D92" r:id="rId3" xr:uid="{F5849685-4C03-4487-A200-1E97E37F4774}"/>
  </hyperlinks>
  <pageMargins left="0.7" right="0.7" top="0.75" bottom="0.75" header="0.3" footer="0.3"/>
  <pageSetup orientation="portrait" verticalDpi="300"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7CB76CFF-8917-44C9-98ED-A7D479C9D3C6}">
          <x14:formula1>
            <xm:f>Sheet2!$G$4:$G$5</xm:f>
          </x14:formula1>
          <xm:sqref>G6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522A-C7B9-434F-9028-1552551C651B}">
  <dimension ref="A1:WLC122"/>
  <sheetViews>
    <sheetView zoomScaleNormal="100" workbookViewId="0"/>
  </sheetViews>
  <sheetFormatPr defaultColWidth="10.109375" defaultRowHeight="14.4" x14ac:dyDescent="0.3"/>
  <cols>
    <col min="1" max="1" width="2.33203125" style="116" customWidth="1"/>
    <col min="2" max="2" width="1.88671875" style="116" customWidth="1"/>
    <col min="3" max="3" width="73.33203125" style="116" customWidth="1"/>
    <col min="4" max="7" width="15.109375" style="116" customWidth="1"/>
    <col min="8" max="8" width="8.33203125" style="116" customWidth="1"/>
    <col min="9" max="9" width="2" style="116" customWidth="1"/>
    <col min="10" max="10" width="2.6640625" style="11" customWidth="1"/>
    <col min="11" max="26" width="14.88671875" style="117" customWidth="1"/>
    <col min="27" max="27" width="10.109375" style="11"/>
    <col min="28" max="28" width="11.88671875" style="11" customWidth="1"/>
    <col min="29" max="29" width="18.5546875" style="11" bestFit="1" customWidth="1"/>
    <col min="30" max="32" width="11.88671875" style="11" customWidth="1"/>
    <col min="33" max="15860" width="10.109375" style="11"/>
    <col min="15861" max="15863" width="10.109375" style="12"/>
    <col min="15864" max="16384" width="10.109375" style="11"/>
  </cols>
  <sheetData>
    <row r="1" spans="1:34" x14ac:dyDescent="0.3">
      <c r="A1" s="18"/>
      <c r="B1" s="1"/>
      <c r="C1" s="1"/>
      <c r="D1" s="1"/>
      <c r="E1" s="1"/>
      <c r="F1" s="1"/>
      <c r="G1" s="1"/>
      <c r="H1" s="1"/>
      <c r="I1" s="1"/>
      <c r="J1" s="10"/>
      <c r="K1" s="118"/>
      <c r="L1" s="118"/>
      <c r="M1" s="118"/>
      <c r="N1" s="118"/>
      <c r="O1" s="118"/>
      <c r="P1" s="118"/>
      <c r="Q1" s="118"/>
      <c r="R1" s="118"/>
      <c r="S1" s="118"/>
      <c r="T1" s="118"/>
      <c r="U1" s="118"/>
      <c r="V1" s="118"/>
      <c r="W1" s="118"/>
      <c r="X1" s="118"/>
      <c r="Y1" s="118"/>
      <c r="Z1" s="118"/>
      <c r="AA1" s="10"/>
      <c r="AB1" s="10"/>
      <c r="AC1" s="10"/>
      <c r="AD1" s="10"/>
      <c r="AE1" s="10"/>
      <c r="AF1" s="10"/>
      <c r="AG1" s="10"/>
      <c r="AH1" s="10"/>
    </row>
    <row r="2" spans="1:34" ht="14.4" customHeight="1" x14ac:dyDescent="0.4">
      <c r="A2" s="18"/>
      <c r="B2" s="1"/>
      <c r="C2" s="39"/>
      <c r="D2" s="40"/>
      <c r="E2" s="40"/>
      <c r="F2" s="40"/>
      <c r="G2" s="39"/>
      <c r="H2" s="39"/>
      <c r="I2" s="3">
        <f>COUNTA(G4,G6,#REF!,#REF!,#REF!,D29,#REF!)</f>
        <v>4</v>
      </c>
      <c r="J2" s="10"/>
      <c r="K2" s="118"/>
      <c r="L2" s="118"/>
      <c r="M2" s="118"/>
      <c r="N2" s="118"/>
      <c r="O2" s="118"/>
      <c r="P2" s="118"/>
      <c r="Q2" s="118"/>
      <c r="R2" s="118"/>
      <c r="S2" s="118"/>
      <c r="T2" s="118"/>
      <c r="U2" s="118"/>
      <c r="V2" s="118"/>
      <c r="W2" s="118"/>
      <c r="X2" s="118"/>
      <c r="Y2" s="118"/>
      <c r="Z2" s="118"/>
      <c r="AA2" s="10"/>
      <c r="AB2" s="10"/>
      <c r="AC2" s="10"/>
      <c r="AD2" s="10"/>
      <c r="AE2" s="10"/>
      <c r="AF2" s="10"/>
      <c r="AG2" s="10"/>
      <c r="AH2" s="10"/>
    </row>
    <row r="3" spans="1:34" ht="4.2" customHeight="1" x14ac:dyDescent="0.4">
      <c r="A3" s="18"/>
      <c r="B3" s="1"/>
      <c r="C3" s="39"/>
      <c r="D3" s="40"/>
      <c r="E3" s="40"/>
      <c r="F3" s="40"/>
      <c r="G3" s="39"/>
      <c r="H3" s="39"/>
      <c r="I3" s="3">
        <f>COUNTA(G2,G4,G6)</f>
        <v>0</v>
      </c>
      <c r="J3" s="10"/>
      <c r="K3" s="118"/>
      <c r="L3" s="118"/>
      <c r="M3" s="118"/>
      <c r="N3" s="118"/>
      <c r="O3" s="118"/>
      <c r="P3" s="118"/>
      <c r="Q3" s="118"/>
      <c r="R3" s="118"/>
      <c r="S3" s="118"/>
      <c r="T3" s="118"/>
      <c r="U3" s="118"/>
      <c r="V3" s="118"/>
      <c r="W3" s="118"/>
      <c r="X3" s="118"/>
      <c r="Y3" s="118"/>
      <c r="Z3" s="118"/>
      <c r="AA3" s="10"/>
      <c r="AB3" s="10"/>
      <c r="AC3" s="10"/>
      <c r="AD3" s="10"/>
      <c r="AE3" s="10"/>
      <c r="AF3" s="10"/>
      <c r="AG3" s="10"/>
      <c r="AH3" s="10"/>
    </row>
    <row r="4" spans="1:34" ht="14.4" customHeight="1" x14ac:dyDescent="0.4">
      <c r="A4" s="18"/>
      <c r="B4" s="1"/>
      <c r="C4" s="39"/>
      <c r="D4" s="40"/>
      <c r="E4" s="40"/>
      <c r="F4" s="40"/>
      <c r="G4" s="39"/>
      <c r="H4" s="39"/>
      <c r="I4" s="2"/>
      <c r="J4" s="10"/>
      <c r="K4" s="118"/>
      <c r="L4" s="118"/>
      <c r="M4" s="118"/>
      <c r="N4" s="118"/>
      <c r="O4" s="118"/>
      <c r="P4" s="118"/>
      <c r="Q4" s="118"/>
      <c r="R4" s="118"/>
      <c r="S4" s="118"/>
      <c r="T4" s="118"/>
      <c r="U4" s="118"/>
      <c r="V4" s="118"/>
      <c r="W4" s="118"/>
      <c r="X4" s="118"/>
      <c r="Y4" s="118"/>
      <c r="Z4" s="118"/>
      <c r="AA4" s="10"/>
      <c r="AB4" s="10"/>
      <c r="AC4" s="10"/>
      <c r="AD4" s="10"/>
      <c r="AE4" s="10"/>
      <c r="AF4" s="10"/>
      <c r="AG4" s="10"/>
      <c r="AH4" s="10"/>
    </row>
    <row r="5" spans="1:34" ht="4.2" customHeight="1" x14ac:dyDescent="0.4">
      <c r="A5" s="18"/>
      <c r="B5" s="1"/>
      <c r="C5" s="1"/>
      <c r="D5" s="40"/>
      <c r="E5" s="40"/>
      <c r="F5" s="40"/>
      <c r="G5" s="1"/>
      <c r="H5" s="1"/>
      <c r="I5" s="1"/>
      <c r="J5" s="10"/>
      <c r="K5" s="118"/>
      <c r="L5" s="118"/>
      <c r="M5" s="118"/>
      <c r="N5" s="118"/>
      <c r="O5" s="118"/>
      <c r="P5" s="118"/>
      <c r="Q5" s="118"/>
      <c r="R5" s="118"/>
      <c r="S5" s="118"/>
      <c r="T5" s="118"/>
      <c r="U5" s="118"/>
      <c r="V5" s="118"/>
      <c r="W5" s="118"/>
      <c r="X5" s="118"/>
      <c r="Y5" s="118"/>
      <c r="Z5" s="118"/>
      <c r="AA5" s="10"/>
      <c r="AB5" s="10"/>
      <c r="AC5" s="10"/>
      <c r="AD5" s="10"/>
      <c r="AE5" s="10"/>
      <c r="AF5" s="10"/>
      <c r="AG5" s="10"/>
      <c r="AH5" s="10"/>
    </row>
    <row r="6" spans="1:34" ht="18" customHeight="1" x14ac:dyDescent="0.4">
      <c r="A6" s="18"/>
      <c r="B6" s="1"/>
      <c r="C6" s="1"/>
      <c r="D6" s="40"/>
      <c r="E6" s="40"/>
      <c r="F6" s="134" t="s">
        <v>499</v>
      </c>
      <c r="G6" s="19"/>
      <c r="H6" s="1"/>
      <c r="I6" s="1"/>
      <c r="J6" s="10"/>
      <c r="K6" s="118"/>
      <c r="L6" s="118"/>
      <c r="M6" s="118"/>
      <c r="N6" s="118"/>
      <c r="O6" s="118"/>
      <c r="P6" s="118"/>
      <c r="Q6" s="118"/>
      <c r="R6" s="118"/>
      <c r="S6" s="118"/>
      <c r="T6" s="118"/>
      <c r="U6" s="118"/>
      <c r="V6" s="118"/>
      <c r="W6" s="118"/>
      <c r="X6" s="118"/>
      <c r="Y6" s="118"/>
      <c r="Z6" s="118"/>
      <c r="AA6" s="10"/>
      <c r="AB6" s="10"/>
      <c r="AC6" s="10"/>
      <c r="AD6" s="10"/>
      <c r="AE6" s="10"/>
      <c r="AF6" s="10"/>
      <c r="AG6" s="10"/>
      <c r="AH6" s="10"/>
    </row>
    <row r="7" spans="1:34" ht="10.199999999999999" customHeight="1" thickBot="1" x14ac:dyDescent="0.35">
      <c r="A7" s="18"/>
      <c r="B7" s="1"/>
      <c r="C7" s="1"/>
      <c r="D7" s="4"/>
      <c r="E7" s="4"/>
      <c r="F7" s="1"/>
      <c r="G7" s="1"/>
      <c r="H7" s="1"/>
      <c r="I7" s="1"/>
      <c r="J7" s="10"/>
      <c r="K7" s="118"/>
      <c r="L7" s="118"/>
      <c r="M7" s="118"/>
      <c r="N7" s="118"/>
      <c r="O7" s="118"/>
      <c r="P7" s="118"/>
      <c r="Q7" s="118"/>
      <c r="R7" s="118"/>
      <c r="S7" s="118"/>
      <c r="T7" s="118"/>
      <c r="U7" s="118"/>
      <c r="V7" s="118"/>
      <c r="W7" s="118"/>
      <c r="X7" s="118"/>
      <c r="Y7" s="118"/>
      <c r="Z7" s="118"/>
      <c r="AA7" s="10"/>
      <c r="AB7" s="10"/>
      <c r="AC7" s="10"/>
      <c r="AD7" s="10"/>
      <c r="AE7" s="10"/>
      <c r="AF7" s="10"/>
      <c r="AG7" s="10"/>
      <c r="AH7" s="10"/>
    </row>
    <row r="8" spans="1:34" ht="8.4" customHeight="1" thickTop="1" x14ac:dyDescent="0.3">
      <c r="A8" s="18"/>
      <c r="B8" s="41"/>
      <c r="C8" s="42"/>
      <c r="D8" s="42"/>
      <c r="E8" s="42"/>
      <c r="F8" s="42"/>
      <c r="G8" s="42"/>
      <c r="H8" s="42"/>
      <c r="I8" s="43"/>
      <c r="J8" s="10"/>
      <c r="K8" s="118"/>
      <c r="L8" s="118"/>
      <c r="M8" s="118"/>
      <c r="N8" s="118"/>
      <c r="O8" s="118"/>
      <c r="P8" s="118"/>
      <c r="Q8" s="118"/>
      <c r="R8" s="118"/>
      <c r="S8" s="118"/>
      <c r="T8" s="118"/>
      <c r="U8" s="118"/>
      <c r="V8" s="118"/>
      <c r="W8" s="118"/>
      <c r="X8" s="118"/>
      <c r="Y8" s="118"/>
      <c r="Z8" s="118"/>
      <c r="AA8" s="10"/>
      <c r="AB8" s="10"/>
      <c r="AC8" s="10"/>
      <c r="AD8" s="10"/>
      <c r="AE8" s="10"/>
      <c r="AF8" s="10"/>
      <c r="AG8" s="10"/>
      <c r="AH8" s="10"/>
    </row>
    <row r="9" spans="1:34" ht="57" customHeight="1" x14ac:dyDescent="0.3">
      <c r="A9" s="18"/>
      <c r="B9" s="44"/>
      <c r="C9" s="175" t="s">
        <v>642</v>
      </c>
      <c r="D9" s="175"/>
      <c r="E9" s="175"/>
      <c r="F9" s="175"/>
      <c r="G9" s="175"/>
      <c r="H9" s="175"/>
      <c r="I9" s="45"/>
      <c r="J9" s="10"/>
      <c r="K9" s="118"/>
      <c r="L9" s="118"/>
      <c r="M9" s="118"/>
      <c r="N9" s="118"/>
      <c r="O9" s="118"/>
      <c r="P9" s="118"/>
      <c r="Q9" s="118"/>
      <c r="R9" s="118"/>
      <c r="S9" s="118"/>
      <c r="T9" s="118"/>
      <c r="U9" s="118"/>
      <c r="V9" s="118"/>
      <c r="W9" s="118"/>
      <c r="X9" s="118"/>
      <c r="Y9" s="118"/>
      <c r="Z9" s="118"/>
      <c r="AA9" s="10"/>
      <c r="AB9" s="10"/>
      <c r="AC9" s="10"/>
      <c r="AD9" s="10"/>
      <c r="AE9" s="10"/>
      <c r="AF9" s="10"/>
      <c r="AG9" s="10"/>
      <c r="AH9" s="10"/>
    </row>
    <row r="10" spans="1:34" ht="22.2" customHeight="1" x14ac:dyDescent="0.3">
      <c r="A10" s="18"/>
      <c r="B10" s="44"/>
      <c r="C10" s="176" t="str">
        <f>"PARA EL REPORTE DE DATOS PARA PLANTACIONES DE BANANO "&amp;IF(ISBLANK(G6),"(indique tipo de banano en celda G6)",UPPER(G6))&amp;" DE "&amp;C23</f>
        <v>PARA EL REPORTE DE DATOS PARA PLANTACIONES DE BANANO (indique tipo de banano en celda G6) DE REPÚBLICA DOMINICANA</v>
      </c>
      <c r="D10" s="176"/>
      <c r="E10" s="176"/>
      <c r="F10" s="176"/>
      <c r="G10" s="176"/>
      <c r="H10" s="176"/>
      <c r="I10" s="45"/>
      <c r="J10" s="10"/>
      <c r="K10" s="118"/>
      <c r="L10" s="118"/>
      <c r="M10" s="118"/>
      <c r="N10" s="118"/>
      <c r="O10" s="118"/>
      <c r="P10" s="118"/>
      <c r="Q10" s="118"/>
      <c r="R10" s="118"/>
      <c r="S10" s="118"/>
      <c r="T10" s="118"/>
      <c r="U10" s="118"/>
      <c r="V10" s="118"/>
      <c r="W10" s="118"/>
      <c r="X10" s="118"/>
      <c r="Y10" s="118"/>
      <c r="Z10" s="118"/>
      <c r="AA10" s="10"/>
      <c r="AB10" s="10"/>
      <c r="AC10" s="10"/>
      <c r="AD10" s="10"/>
      <c r="AE10" s="10"/>
      <c r="AF10" s="10"/>
      <c r="AG10" s="10"/>
      <c r="AH10" s="10"/>
    </row>
    <row r="11" spans="1:34" ht="8.4" customHeight="1" thickBot="1" x14ac:dyDescent="0.35">
      <c r="A11" s="18"/>
      <c r="B11" s="44"/>
      <c r="C11" s="46"/>
      <c r="D11" s="46"/>
      <c r="E11" s="46"/>
      <c r="F11" s="46"/>
      <c r="G11" s="46"/>
      <c r="H11" s="46"/>
      <c r="I11" s="45"/>
      <c r="J11" s="10"/>
      <c r="K11" s="118"/>
      <c r="L11" s="118"/>
      <c r="M11" s="118"/>
      <c r="N11" s="118"/>
      <c r="O11" s="118"/>
      <c r="P11" s="118"/>
      <c r="Q11" s="118"/>
      <c r="R11" s="118"/>
      <c r="S11" s="118"/>
      <c r="T11" s="118"/>
      <c r="U11" s="118"/>
      <c r="V11" s="118"/>
      <c r="W11" s="118"/>
      <c r="X11" s="118"/>
      <c r="Y11" s="118"/>
      <c r="Z11" s="118"/>
      <c r="AA11" s="10"/>
      <c r="AB11" s="10"/>
      <c r="AC11" s="10"/>
      <c r="AD11" s="10"/>
      <c r="AE11" s="10"/>
      <c r="AF11" s="10"/>
      <c r="AG11" s="10"/>
      <c r="AH11" s="10"/>
    </row>
    <row r="12" spans="1:34" ht="10.95" customHeight="1" thickTop="1" x14ac:dyDescent="0.3">
      <c r="A12" s="18"/>
      <c r="B12" s="44"/>
      <c r="C12" s="177" t="s">
        <v>641</v>
      </c>
      <c r="D12" s="178"/>
      <c r="E12" s="178"/>
      <c r="F12" s="178"/>
      <c r="G12" s="178"/>
      <c r="H12" s="179"/>
      <c r="I12" s="45"/>
      <c r="J12" s="10"/>
      <c r="K12" s="118"/>
      <c r="L12" s="118"/>
      <c r="M12" s="118"/>
      <c r="N12" s="118"/>
      <c r="O12" s="118"/>
      <c r="P12" s="118"/>
      <c r="Q12" s="118"/>
      <c r="R12" s="118"/>
      <c r="S12" s="118"/>
      <c r="T12" s="118"/>
      <c r="U12" s="118"/>
      <c r="V12" s="118"/>
      <c r="W12" s="118"/>
      <c r="X12" s="118"/>
      <c r="Y12" s="118"/>
      <c r="Z12" s="118"/>
      <c r="AA12" s="10"/>
      <c r="AB12" s="10"/>
      <c r="AC12" s="10"/>
      <c r="AD12" s="10"/>
      <c r="AE12" s="10"/>
      <c r="AF12" s="10"/>
      <c r="AG12" s="10"/>
      <c r="AH12" s="10"/>
    </row>
    <row r="13" spans="1:34" ht="10.95" customHeight="1" x14ac:dyDescent="0.3">
      <c r="A13" s="18"/>
      <c r="B13" s="44"/>
      <c r="C13" s="180"/>
      <c r="D13" s="181"/>
      <c r="E13" s="181"/>
      <c r="F13" s="181"/>
      <c r="G13" s="181"/>
      <c r="H13" s="182"/>
      <c r="I13" s="45"/>
      <c r="J13" s="10"/>
      <c r="K13" s="118"/>
      <c r="L13" s="118"/>
      <c r="M13" s="118"/>
      <c r="N13" s="118"/>
      <c r="O13" s="118"/>
      <c r="P13" s="118"/>
      <c r="Q13" s="118"/>
      <c r="R13" s="118"/>
      <c r="S13" s="118"/>
      <c r="T13" s="118"/>
      <c r="U13" s="118"/>
      <c r="V13" s="118"/>
      <c r="W13" s="118"/>
      <c r="X13" s="118"/>
      <c r="Y13" s="118"/>
      <c r="Z13" s="118"/>
      <c r="AA13" s="10"/>
      <c r="AB13" s="10"/>
      <c r="AC13" s="10"/>
      <c r="AD13" s="10"/>
      <c r="AE13" s="10"/>
      <c r="AF13" s="10"/>
      <c r="AG13" s="10"/>
      <c r="AH13" s="10"/>
    </row>
    <row r="14" spans="1:34" ht="10.95" customHeight="1" x14ac:dyDescent="0.3">
      <c r="A14" s="18"/>
      <c r="B14" s="44"/>
      <c r="C14" s="180"/>
      <c r="D14" s="181"/>
      <c r="E14" s="181"/>
      <c r="F14" s="181"/>
      <c r="G14" s="181"/>
      <c r="H14" s="182"/>
      <c r="I14" s="45"/>
      <c r="J14" s="10"/>
      <c r="K14" s="118"/>
      <c r="L14" s="118"/>
      <c r="M14" s="118"/>
      <c r="N14" s="118"/>
      <c r="O14" s="118"/>
      <c r="P14" s="118"/>
      <c r="Q14" s="118"/>
      <c r="R14" s="118"/>
      <c r="S14" s="118"/>
      <c r="T14" s="118"/>
      <c r="U14" s="118"/>
      <c r="V14" s="118"/>
      <c r="W14" s="118"/>
      <c r="X14" s="118"/>
      <c r="Y14" s="118"/>
      <c r="Z14" s="118"/>
      <c r="AA14" s="10"/>
      <c r="AB14" s="10"/>
      <c r="AC14" s="10"/>
      <c r="AD14" s="10"/>
      <c r="AE14" s="10"/>
      <c r="AF14" s="10"/>
      <c r="AG14" s="10"/>
      <c r="AH14" s="10"/>
    </row>
    <row r="15" spans="1:34" ht="10.95" customHeight="1" x14ac:dyDescent="0.3">
      <c r="A15" s="18"/>
      <c r="B15" s="44"/>
      <c r="C15" s="180"/>
      <c r="D15" s="181"/>
      <c r="E15" s="181"/>
      <c r="F15" s="181"/>
      <c r="G15" s="181"/>
      <c r="H15" s="182"/>
      <c r="I15" s="45"/>
      <c r="J15" s="10"/>
      <c r="K15" s="118"/>
      <c r="L15" s="118"/>
      <c r="M15" s="118"/>
      <c r="N15" s="118"/>
      <c r="O15" s="118"/>
      <c r="P15" s="118"/>
      <c r="Q15" s="118"/>
      <c r="R15" s="118"/>
      <c r="S15" s="118"/>
      <c r="T15" s="118"/>
      <c r="U15" s="118"/>
      <c r="V15" s="118"/>
      <c r="W15" s="118"/>
      <c r="X15" s="118"/>
      <c r="Y15" s="118"/>
      <c r="Z15" s="118"/>
      <c r="AA15" s="10"/>
      <c r="AB15" s="10"/>
      <c r="AC15" s="10"/>
      <c r="AD15" s="10"/>
      <c r="AE15" s="10"/>
      <c r="AF15" s="10"/>
      <c r="AG15" s="10"/>
      <c r="AH15" s="10"/>
    </row>
    <row r="16" spans="1:34" ht="10.95" customHeight="1" x14ac:dyDescent="0.3">
      <c r="A16" s="18"/>
      <c r="B16" s="44"/>
      <c r="C16" s="180"/>
      <c r="D16" s="181"/>
      <c r="E16" s="181"/>
      <c r="F16" s="181"/>
      <c r="G16" s="181"/>
      <c r="H16" s="182"/>
      <c r="I16" s="45"/>
      <c r="J16" s="10"/>
      <c r="K16" s="118"/>
      <c r="L16" s="118"/>
      <c r="M16" s="118"/>
      <c r="N16" s="118"/>
      <c r="O16" s="118"/>
      <c r="P16" s="118"/>
      <c r="Q16" s="118"/>
      <c r="R16" s="118"/>
      <c r="S16" s="118"/>
      <c r="T16" s="118"/>
      <c r="U16" s="118"/>
      <c r="V16" s="118"/>
      <c r="W16" s="118"/>
      <c r="X16" s="118"/>
      <c r="Y16" s="118"/>
      <c r="Z16" s="118"/>
      <c r="AA16" s="10"/>
      <c r="AB16" s="10"/>
      <c r="AC16" s="10"/>
      <c r="AD16" s="10"/>
      <c r="AE16" s="10"/>
      <c r="AF16" s="10"/>
      <c r="AG16" s="10"/>
      <c r="AH16" s="10"/>
    </row>
    <row r="17" spans="1:34 15861:15863" ht="10.95" customHeight="1" x14ac:dyDescent="0.3">
      <c r="A17" s="18"/>
      <c r="B17" s="44"/>
      <c r="C17" s="180"/>
      <c r="D17" s="181"/>
      <c r="E17" s="181"/>
      <c r="F17" s="181"/>
      <c r="G17" s="181"/>
      <c r="H17" s="182"/>
      <c r="I17" s="45"/>
      <c r="J17" s="10"/>
      <c r="K17" s="118"/>
      <c r="L17" s="118"/>
      <c r="M17" s="118"/>
      <c r="N17" s="118"/>
      <c r="O17" s="118"/>
      <c r="P17" s="118"/>
      <c r="Q17" s="118"/>
      <c r="R17" s="118"/>
      <c r="S17" s="118"/>
      <c r="T17" s="118"/>
      <c r="U17" s="118"/>
      <c r="V17" s="118"/>
      <c r="W17" s="118"/>
      <c r="X17" s="118"/>
      <c r="Y17" s="118"/>
      <c r="Z17" s="118"/>
      <c r="AA17" s="10"/>
      <c r="AB17" s="10"/>
      <c r="AC17" s="10"/>
      <c r="AD17" s="10"/>
      <c r="AE17" s="10"/>
      <c r="AF17" s="10"/>
      <c r="AG17" s="10"/>
      <c r="AH17" s="10"/>
    </row>
    <row r="18" spans="1:34 15861:15863" ht="10.95" customHeight="1" x14ac:dyDescent="0.3">
      <c r="A18" s="18"/>
      <c r="B18" s="44"/>
      <c r="C18" s="180"/>
      <c r="D18" s="181"/>
      <c r="E18" s="181"/>
      <c r="F18" s="181"/>
      <c r="G18" s="181"/>
      <c r="H18" s="182"/>
      <c r="I18" s="45"/>
      <c r="J18" s="10"/>
      <c r="K18" s="118"/>
      <c r="L18" s="118"/>
      <c r="M18" s="118"/>
      <c r="N18" s="118"/>
      <c r="O18" s="118"/>
      <c r="P18" s="118"/>
      <c r="Q18" s="118"/>
      <c r="R18" s="118"/>
      <c r="S18" s="118"/>
      <c r="T18" s="118"/>
      <c r="U18" s="118"/>
      <c r="V18" s="118"/>
      <c r="W18" s="118"/>
      <c r="X18" s="118"/>
      <c r="Y18" s="118"/>
      <c r="Z18" s="118"/>
      <c r="AA18" s="10"/>
      <c r="AB18" s="10"/>
      <c r="AC18" s="10"/>
      <c r="AD18" s="10"/>
      <c r="AE18" s="10"/>
      <c r="AF18" s="10"/>
      <c r="AG18" s="10"/>
      <c r="AH18" s="10"/>
    </row>
    <row r="19" spans="1:34 15861:15863" ht="10.95" customHeight="1" thickBot="1" x14ac:dyDescent="0.35">
      <c r="A19" s="18"/>
      <c r="B19" s="44"/>
      <c r="C19" s="183"/>
      <c r="D19" s="184"/>
      <c r="E19" s="184"/>
      <c r="F19" s="184"/>
      <c r="G19" s="184"/>
      <c r="H19" s="185"/>
      <c r="I19" s="45"/>
      <c r="J19" s="10"/>
      <c r="K19" s="118"/>
      <c r="L19" s="118"/>
      <c r="M19" s="118"/>
      <c r="N19" s="118"/>
      <c r="O19" s="118"/>
      <c r="P19" s="118"/>
      <c r="Q19" s="118"/>
      <c r="R19" s="118"/>
      <c r="S19" s="118"/>
      <c r="T19" s="118"/>
      <c r="U19" s="118"/>
      <c r="V19" s="118"/>
      <c r="W19" s="118"/>
      <c r="X19" s="118"/>
      <c r="Y19" s="118"/>
      <c r="Z19" s="118"/>
      <c r="AA19" s="10"/>
      <c r="AB19" s="10"/>
      <c r="AC19" s="10"/>
      <c r="AD19" s="10"/>
      <c r="AE19" s="10"/>
      <c r="AF19" s="10"/>
      <c r="AG19" s="10"/>
      <c r="AH19" s="10"/>
    </row>
    <row r="20" spans="1:34 15861:15863" ht="9.6" customHeight="1" thickTop="1" x14ac:dyDescent="0.3">
      <c r="A20" s="18"/>
      <c r="B20" s="44"/>
      <c r="C20" s="47"/>
      <c r="D20" s="47"/>
      <c r="E20" s="47"/>
      <c r="F20" s="47"/>
      <c r="G20" s="47"/>
      <c r="H20" s="47"/>
      <c r="I20" s="45"/>
      <c r="J20" s="10"/>
      <c r="K20" s="118"/>
      <c r="L20" s="118"/>
      <c r="M20" s="118"/>
      <c r="N20" s="118"/>
      <c r="O20" s="118"/>
      <c r="P20" s="118"/>
      <c r="Q20" s="118"/>
      <c r="R20" s="118"/>
      <c r="S20" s="118"/>
      <c r="T20" s="118"/>
      <c r="U20" s="118"/>
      <c r="V20" s="118"/>
      <c r="W20" s="118"/>
      <c r="X20" s="118"/>
      <c r="Y20" s="118"/>
      <c r="Z20" s="118"/>
      <c r="AA20" s="10"/>
      <c r="AB20" s="10"/>
      <c r="AC20" s="10"/>
      <c r="AD20" s="10"/>
      <c r="AE20" s="10"/>
      <c r="AF20" s="10"/>
      <c r="AG20" s="10"/>
      <c r="AH20" s="10"/>
    </row>
    <row r="21" spans="1:34 15861:15863" ht="20.399999999999999" customHeight="1" x14ac:dyDescent="0.3">
      <c r="A21" s="18"/>
      <c r="B21" s="44"/>
      <c r="C21" s="48"/>
      <c r="D21" s="186"/>
      <c r="E21" s="186"/>
      <c r="F21" s="49"/>
      <c r="G21" s="187" t="str">
        <f>"ES:Documento explicativo"</f>
        <v>ES:Documento explicativo</v>
      </c>
      <c r="H21" s="187"/>
      <c r="I21" s="45"/>
      <c r="J21" s="10"/>
      <c r="K21" s="118"/>
      <c r="L21" s="118"/>
      <c r="M21" s="118"/>
      <c r="N21" s="118"/>
      <c r="O21" s="118"/>
      <c r="P21" s="118"/>
      <c r="Q21" s="118"/>
      <c r="R21" s="118"/>
      <c r="S21" s="118"/>
      <c r="T21" s="118"/>
      <c r="U21" s="118"/>
      <c r="V21" s="118"/>
      <c r="W21" s="118"/>
      <c r="X21" s="118"/>
      <c r="Y21" s="118"/>
      <c r="Z21" s="118"/>
      <c r="AA21" s="10"/>
      <c r="AB21" s="10"/>
      <c r="AC21" s="10"/>
      <c r="AD21" s="10"/>
      <c r="AE21" s="10"/>
      <c r="AF21" s="10"/>
      <c r="AG21" s="10"/>
      <c r="AH21" s="10"/>
    </row>
    <row r="22" spans="1:34 15861:15863" ht="7.95" customHeight="1" x14ac:dyDescent="0.3">
      <c r="A22" s="18"/>
      <c r="B22" s="44"/>
      <c r="C22" s="50"/>
      <c r="D22" s="50"/>
      <c r="E22" s="50"/>
      <c r="F22" s="50"/>
      <c r="G22" s="50"/>
      <c r="H22" s="50"/>
      <c r="I22" s="45"/>
      <c r="J22" s="10"/>
      <c r="K22" s="118"/>
      <c r="L22" s="118"/>
      <c r="M22" s="118"/>
      <c r="N22" s="118"/>
      <c r="O22" s="118"/>
      <c r="P22" s="118"/>
      <c r="Q22" s="118"/>
      <c r="R22" s="118"/>
      <c r="S22" s="118"/>
      <c r="T22" s="118"/>
      <c r="U22" s="118"/>
      <c r="V22" s="118"/>
      <c r="W22" s="118"/>
      <c r="X22" s="118"/>
      <c r="Y22" s="118"/>
      <c r="Z22" s="118"/>
      <c r="AA22" s="10"/>
      <c r="AB22" s="10"/>
      <c r="AC22" s="10"/>
      <c r="AD22" s="10"/>
      <c r="AE22" s="10"/>
      <c r="AF22" s="10"/>
      <c r="AG22" s="10"/>
      <c r="AH22" s="10"/>
    </row>
    <row r="23" spans="1:34 15861:15863" ht="30" x14ac:dyDescent="0.3">
      <c r="A23" s="18"/>
      <c r="B23" s="44"/>
      <c r="C23" s="200" t="s">
        <v>542</v>
      </c>
      <c r="D23" s="200"/>
      <c r="E23" s="200"/>
      <c r="F23" s="200"/>
      <c r="G23" s="200"/>
      <c r="H23" s="200"/>
      <c r="I23" s="45"/>
      <c r="J23" s="10"/>
      <c r="K23" s="118"/>
      <c r="L23" s="118"/>
      <c r="M23" s="118"/>
      <c r="N23" s="118"/>
      <c r="O23" s="118"/>
      <c r="P23" s="118"/>
      <c r="Q23" s="118"/>
      <c r="R23" s="118"/>
      <c r="S23" s="118"/>
      <c r="T23" s="118"/>
      <c r="U23" s="118"/>
      <c r="V23" s="118"/>
      <c r="W23" s="118"/>
      <c r="X23" s="118"/>
      <c r="Y23" s="118"/>
      <c r="Z23" s="118"/>
      <c r="AA23" s="10"/>
      <c r="AB23" s="10"/>
      <c r="AC23" s="10"/>
      <c r="AD23" s="10"/>
      <c r="AE23" s="10"/>
      <c r="AF23" s="10"/>
      <c r="AG23" s="10"/>
      <c r="AH23" s="10"/>
    </row>
    <row r="24" spans="1:34 15861:15863" ht="21.6" thickBot="1" x14ac:dyDescent="0.35">
      <c r="A24" s="18"/>
      <c r="B24" s="44"/>
      <c r="C24" s="201" t="str">
        <f>"BANANO "&amp;IF(ISBLANK(G6),"(indique tipo de banano en celda G6)",UPPER(G6))</f>
        <v>BANANO (indique tipo de banano en celda G6)</v>
      </c>
      <c r="D24" s="201"/>
      <c r="E24" s="201"/>
      <c r="F24" s="201"/>
      <c r="G24" s="201"/>
      <c r="H24" s="201"/>
      <c r="I24" s="45"/>
      <c r="J24" s="10"/>
      <c r="K24" s="118"/>
      <c r="L24" s="118"/>
      <c r="M24" s="118"/>
      <c r="N24" s="118"/>
      <c r="O24" s="118"/>
      <c r="P24" s="118"/>
      <c r="Q24" s="118"/>
      <c r="R24" s="118"/>
      <c r="S24" s="118"/>
      <c r="T24" s="118"/>
      <c r="U24" s="118"/>
      <c r="V24" s="118"/>
      <c r="W24" s="118"/>
      <c r="X24" s="118"/>
      <c r="Y24" s="118"/>
      <c r="Z24" s="118"/>
      <c r="AA24" s="10"/>
      <c r="AB24" s="10"/>
      <c r="AC24" s="10"/>
      <c r="AD24" s="10"/>
      <c r="AE24" s="10"/>
      <c r="AF24" s="10"/>
      <c r="AG24" s="10"/>
      <c r="AH24" s="10"/>
    </row>
    <row r="25" spans="1:34 15861:15863" ht="33" customHeight="1" thickBot="1" x14ac:dyDescent="0.35">
      <c r="A25" s="18"/>
      <c r="B25" s="44"/>
      <c r="C25" s="195" t="s">
        <v>510</v>
      </c>
      <c r="D25" s="196"/>
      <c r="E25" s="196"/>
      <c r="F25" s="196"/>
      <c r="G25" s="196"/>
      <c r="H25" s="197"/>
      <c r="I25" s="45"/>
      <c r="J25" s="10"/>
      <c r="K25" s="118"/>
      <c r="L25" s="118"/>
      <c r="M25" s="118"/>
      <c r="N25" s="118"/>
      <c r="O25" s="118"/>
      <c r="P25" s="118"/>
      <c r="Q25" s="118"/>
      <c r="R25" s="118"/>
      <c r="S25" s="118"/>
      <c r="T25" s="118"/>
      <c r="U25" s="118"/>
      <c r="V25" s="118"/>
      <c r="W25" s="118"/>
      <c r="X25" s="118"/>
      <c r="Y25" s="118"/>
      <c r="Z25" s="118"/>
      <c r="AA25" s="10"/>
      <c r="AB25" s="10"/>
      <c r="AC25" s="10"/>
      <c r="AD25" s="10"/>
      <c r="AE25" s="10"/>
      <c r="AF25" s="10"/>
      <c r="AG25" s="10"/>
      <c r="AH25" s="10"/>
    </row>
    <row r="26" spans="1:34 15861:15863" ht="8.4" customHeight="1" x14ac:dyDescent="0.3">
      <c r="A26" s="18"/>
      <c r="B26" s="44"/>
      <c r="C26" s="51"/>
      <c r="D26" s="52"/>
      <c r="E26" s="52"/>
      <c r="F26" s="52"/>
      <c r="G26" s="52"/>
      <c r="H26" s="50"/>
      <c r="I26" s="45"/>
      <c r="J26" s="10"/>
      <c r="K26" s="118"/>
      <c r="L26" s="118"/>
      <c r="M26" s="118"/>
      <c r="N26" s="118"/>
      <c r="O26" s="118"/>
      <c r="P26" s="118"/>
      <c r="Q26" s="118"/>
      <c r="R26" s="118"/>
      <c r="S26" s="118"/>
      <c r="T26" s="118"/>
      <c r="U26" s="118"/>
      <c r="V26" s="118"/>
      <c r="W26" s="118"/>
      <c r="X26" s="118"/>
      <c r="Y26" s="118"/>
      <c r="Z26" s="118"/>
      <c r="AA26" s="10"/>
      <c r="AB26" s="10"/>
      <c r="AC26" s="10"/>
      <c r="AD26" s="10"/>
      <c r="AE26" s="10"/>
      <c r="AF26" s="10"/>
      <c r="AG26" s="10"/>
      <c r="AH26" s="10"/>
      <c r="WLA26" s="13"/>
      <c r="WLB26" s="13"/>
      <c r="WLC26" s="13"/>
    </row>
    <row r="27" spans="1:34 15861:15863" ht="15.6" customHeight="1" x14ac:dyDescent="0.3">
      <c r="A27" s="18"/>
      <c r="B27" s="44"/>
      <c r="C27" s="53"/>
      <c r="D27" s="54"/>
      <c r="E27" s="52"/>
      <c r="F27" s="52"/>
      <c r="G27" s="52"/>
      <c r="H27" s="50"/>
      <c r="I27" s="45"/>
      <c r="J27" s="10"/>
      <c r="K27" s="118"/>
      <c r="L27" s="118"/>
      <c r="M27" s="118"/>
      <c r="N27" s="118"/>
      <c r="O27" s="118"/>
      <c r="P27" s="118"/>
      <c r="Q27" s="118"/>
      <c r="R27" s="118"/>
      <c r="S27" s="118"/>
      <c r="T27" s="118"/>
      <c r="U27" s="118"/>
      <c r="V27" s="118"/>
      <c r="W27" s="118"/>
      <c r="X27" s="118"/>
      <c r="Y27" s="118"/>
      <c r="Z27" s="118"/>
      <c r="AA27" s="10"/>
      <c r="AB27" s="10"/>
      <c r="AC27" s="10"/>
      <c r="AD27" s="10"/>
      <c r="AE27" s="10"/>
      <c r="AF27" s="10"/>
      <c r="AG27" s="10"/>
      <c r="AH27" s="10"/>
      <c r="WLA27" s="13"/>
      <c r="WLB27" s="13"/>
      <c r="WLC27" s="13"/>
    </row>
    <row r="28" spans="1:34 15861:15863" ht="15.6" customHeight="1" x14ac:dyDescent="0.3">
      <c r="A28" s="18"/>
      <c r="B28" s="44"/>
      <c r="C28" s="55" t="str">
        <f>"IDENTIFICACION DE LA PLANTACIÓN DE BANANO "&amp;IF(ISBLANK(G6),"(indique tipo de banano en celda G6)",UPPER(G6))&amp;" CON CERTIFICACIÓN FAIRTRADE"</f>
        <v>IDENTIFICACION DE LA PLANTACIÓN DE BANANO (indique tipo de banano en celda G6) CON CERTIFICACIÓN FAIRTRADE</v>
      </c>
      <c r="D28" s="56"/>
      <c r="E28" s="52"/>
      <c r="F28" s="52"/>
      <c r="G28" s="52"/>
      <c r="H28" s="50"/>
      <c r="I28" s="45"/>
      <c r="J28" s="10"/>
      <c r="K28" s="118"/>
      <c r="L28" s="118"/>
      <c r="M28" s="118"/>
      <c r="N28" s="118"/>
      <c r="O28" s="118"/>
      <c r="P28" s="118"/>
      <c r="Q28" s="118"/>
      <c r="R28" s="118"/>
      <c r="S28" s="118"/>
      <c r="T28" s="118"/>
      <c r="U28" s="118"/>
      <c r="V28" s="118"/>
      <c r="W28" s="118"/>
      <c r="X28" s="118"/>
      <c r="Y28" s="118"/>
      <c r="Z28" s="118"/>
      <c r="AA28" s="10"/>
      <c r="AB28" s="10"/>
      <c r="AC28" s="10"/>
      <c r="AD28" s="10"/>
      <c r="AE28" s="10"/>
      <c r="AF28" s="10"/>
      <c r="AG28" s="10"/>
      <c r="AH28" s="10"/>
      <c r="WLA28" s="13"/>
      <c r="WLB28" s="13"/>
      <c r="WLC28" s="13"/>
    </row>
    <row r="29" spans="1:34 15861:15863" ht="15.6" customHeight="1" x14ac:dyDescent="0.3">
      <c r="A29" s="18"/>
      <c r="B29" s="44"/>
      <c r="C29" s="57" t="s">
        <v>261</v>
      </c>
      <c r="D29" s="17"/>
      <c r="E29" s="52"/>
      <c r="F29" s="52"/>
      <c r="G29" s="52"/>
      <c r="H29" s="50"/>
      <c r="I29" s="45"/>
      <c r="J29" s="10"/>
      <c r="K29" s="118"/>
      <c r="L29" s="118"/>
      <c r="M29" s="118"/>
      <c r="N29" s="118"/>
      <c r="O29" s="118"/>
      <c r="P29" s="118"/>
      <c r="Q29" s="118"/>
      <c r="R29" s="118"/>
      <c r="S29" s="118"/>
      <c r="T29" s="118"/>
      <c r="U29" s="118"/>
      <c r="V29" s="118"/>
      <c r="W29" s="118"/>
      <c r="X29" s="118"/>
      <c r="Y29" s="118"/>
      <c r="Z29" s="118"/>
      <c r="AA29" s="10"/>
      <c r="AB29" s="10"/>
      <c r="AC29" s="10"/>
      <c r="AD29" s="10"/>
      <c r="AE29" s="10"/>
      <c r="AF29" s="10"/>
      <c r="AG29" s="10"/>
      <c r="AH29" s="10"/>
      <c r="WLA29" s="13"/>
      <c r="WLB29" s="13"/>
      <c r="WLC29" s="13"/>
    </row>
    <row r="30" spans="1:34 15861:15863" ht="15.6" customHeight="1" x14ac:dyDescent="0.3">
      <c r="A30" s="18"/>
      <c r="B30" s="44"/>
      <c r="C30" s="58"/>
      <c r="D30" s="58"/>
      <c r="E30" s="58"/>
      <c r="F30" s="58"/>
      <c r="G30" s="58"/>
      <c r="H30" s="58"/>
      <c r="I30" s="45"/>
      <c r="J30" s="10"/>
      <c r="K30" s="118"/>
      <c r="L30" s="118"/>
      <c r="M30" s="118"/>
      <c r="N30" s="118"/>
      <c r="O30" s="118"/>
      <c r="P30" s="118"/>
      <c r="Q30" s="118"/>
      <c r="R30" s="118"/>
      <c r="S30" s="118"/>
      <c r="T30" s="118"/>
      <c r="U30" s="118"/>
      <c r="V30" s="118"/>
      <c r="W30" s="118"/>
      <c r="X30" s="118"/>
      <c r="Y30" s="118"/>
      <c r="Z30" s="118"/>
      <c r="AA30" s="10"/>
      <c r="AB30" s="10"/>
      <c r="AC30" s="10"/>
      <c r="AD30" s="10"/>
      <c r="AE30" s="10"/>
      <c r="AF30" s="10"/>
      <c r="AG30" s="10"/>
      <c r="AH30" s="10"/>
      <c r="WLA30" s="13"/>
      <c r="WLB30" s="13"/>
      <c r="WLC30" s="13"/>
    </row>
    <row r="31" spans="1:34 15861:15863" ht="4.95" customHeight="1" x14ac:dyDescent="0.3">
      <c r="A31" s="18"/>
      <c r="B31" s="44"/>
      <c r="C31" s="52"/>
      <c r="D31" s="52"/>
      <c r="E31" s="52"/>
      <c r="F31" s="52"/>
      <c r="G31" s="52"/>
      <c r="H31" s="50"/>
      <c r="I31" s="45"/>
      <c r="J31" s="10"/>
      <c r="K31" s="118"/>
      <c r="L31" s="118"/>
      <c r="M31" s="118"/>
      <c r="N31" s="118"/>
      <c r="O31" s="118"/>
      <c r="P31" s="118"/>
      <c r="Q31" s="118"/>
      <c r="R31" s="118"/>
      <c r="S31" s="118"/>
      <c r="T31" s="118"/>
      <c r="U31" s="118"/>
      <c r="V31" s="118"/>
      <c r="W31" s="118"/>
      <c r="X31" s="118"/>
      <c r="Y31" s="118"/>
      <c r="Z31" s="118"/>
      <c r="AA31" s="10"/>
      <c r="AB31" s="10"/>
      <c r="AC31" s="10"/>
      <c r="AD31" s="10"/>
      <c r="AE31" s="10"/>
      <c r="AF31" s="10"/>
      <c r="AG31" s="10"/>
      <c r="AH31" s="10"/>
      <c r="WLA31" s="13"/>
      <c r="WLB31" s="13"/>
      <c r="WLC31" s="13"/>
    </row>
    <row r="32" spans="1:34 15861:15863" ht="15.6" customHeight="1" x14ac:dyDescent="0.3">
      <c r="A32" s="18"/>
      <c r="B32" s="44"/>
      <c r="C32" s="142" t="str">
        <f>"DATOS DE PRODUCCIÓN DE BANANO "&amp;IF(ISBLANK(G6),"(indique tipo de banano en celda G6)",UPPER(G6))</f>
        <v>DATOS DE PRODUCCIÓN DE BANANO (indique tipo de banano en celda G6)</v>
      </c>
      <c r="D32" s="59"/>
      <c r="E32" s="52"/>
      <c r="F32" s="60"/>
      <c r="G32" s="60"/>
      <c r="H32" s="50"/>
      <c r="I32" s="45"/>
      <c r="J32" s="10"/>
      <c r="K32" s="118"/>
      <c r="L32" s="118"/>
      <c r="M32" s="118"/>
      <c r="N32" s="118"/>
      <c r="O32" s="118"/>
      <c r="P32" s="118"/>
      <c r="Q32" s="118"/>
      <c r="R32" s="118"/>
      <c r="S32" s="118"/>
      <c r="T32" s="118"/>
      <c r="U32" s="118"/>
      <c r="V32" s="118"/>
      <c r="W32" s="118"/>
      <c r="X32" s="118"/>
      <c r="Y32" s="118"/>
      <c r="Z32" s="118"/>
      <c r="AA32" s="10"/>
      <c r="AB32" s="10"/>
      <c r="AC32" s="10"/>
      <c r="AD32" s="10"/>
      <c r="AE32" s="10"/>
      <c r="AF32" s="10"/>
      <c r="AG32" s="10"/>
      <c r="AH32" s="10"/>
    </row>
    <row r="33" spans="1:34 15861:15863" ht="15.6" customHeight="1" x14ac:dyDescent="0.3">
      <c r="A33" s="18"/>
      <c r="B33" s="61"/>
      <c r="C33" s="71" t="str">
        <f>"Número de fincas "&amp;IF(G6="convencional", "convencionales", "orgánicas")&amp;", registradas con el número FLOid "&amp;D29&amp;":"</f>
        <v>Número de fincas orgánicas, registradas con el número FLOid :</v>
      </c>
      <c r="D33" s="5"/>
      <c r="E33" s="63"/>
      <c r="F33" s="63"/>
      <c r="G33" s="60"/>
      <c r="H33" s="64"/>
      <c r="I33" s="45"/>
      <c r="J33" s="10"/>
      <c r="K33" s="118"/>
      <c r="L33" s="118"/>
      <c r="M33" s="118"/>
      <c r="N33" s="118"/>
      <c r="O33" s="118"/>
      <c r="P33" s="118"/>
      <c r="Q33" s="118"/>
      <c r="R33" s="118"/>
      <c r="S33" s="118"/>
      <c r="T33" s="118"/>
      <c r="U33" s="118"/>
      <c r="V33" s="118"/>
      <c r="W33" s="118"/>
      <c r="X33" s="118"/>
      <c r="Y33" s="118"/>
      <c r="Z33" s="118"/>
      <c r="AA33" s="10"/>
      <c r="AB33" s="10"/>
      <c r="AC33" s="10"/>
      <c r="AD33" s="10"/>
      <c r="AE33" s="10"/>
      <c r="AF33" s="10"/>
      <c r="AG33" s="10"/>
      <c r="AH33" s="10"/>
    </row>
    <row r="34" spans="1:34 15861:15863" ht="15.6" customHeight="1" x14ac:dyDescent="0.3">
      <c r="A34" s="18"/>
      <c r="B34" s="61"/>
      <c r="C34" s="63"/>
      <c r="D34" s="63"/>
      <c r="E34" s="63"/>
      <c r="F34" s="63"/>
      <c r="G34" s="60"/>
      <c r="H34" s="64"/>
      <c r="I34" s="45"/>
      <c r="J34" s="10"/>
      <c r="K34" s="128"/>
      <c r="L34" s="128"/>
      <c r="M34" s="118"/>
      <c r="N34" s="128"/>
      <c r="O34" s="128"/>
      <c r="P34" s="118"/>
      <c r="Q34" s="128"/>
      <c r="R34" s="128"/>
      <c r="S34" s="118"/>
      <c r="T34" s="118"/>
      <c r="U34" s="118"/>
      <c r="V34" s="118"/>
      <c r="W34" s="118"/>
      <c r="X34" s="118"/>
      <c r="Y34" s="118"/>
      <c r="Z34" s="118"/>
      <c r="AA34" s="10"/>
      <c r="AB34" s="10"/>
      <c r="AC34" s="10"/>
      <c r="AD34" s="10"/>
      <c r="AE34" s="10"/>
      <c r="AF34" s="10"/>
      <c r="AG34" s="10"/>
      <c r="AH34" s="10"/>
    </row>
    <row r="35" spans="1:34 15861:15863" ht="15.6" customHeight="1" x14ac:dyDescent="0.3">
      <c r="A35" s="18"/>
      <c r="B35" s="61"/>
      <c r="C35" s="72" t="str">
        <f>"Área en producción "&amp;IF(ISBLANK(G6),"(indique tipo de banano en celda G6)","(banano "&amp;(G6)&amp;")")&amp;":"</f>
        <v>Área en producción (indique tipo de banano en celda G6):</v>
      </c>
      <c r="D35" s="5"/>
      <c r="E35" s="76" t="s">
        <v>31</v>
      </c>
      <c r="F35" s="65"/>
      <c r="G35" s="60"/>
      <c r="H35" s="64"/>
      <c r="I35" s="45"/>
      <c r="J35" s="10"/>
      <c r="K35" s="128"/>
      <c r="L35" s="128"/>
      <c r="M35" s="118"/>
      <c r="N35" s="128"/>
      <c r="O35" s="128"/>
      <c r="P35" s="118"/>
      <c r="Q35" s="128"/>
      <c r="R35" s="128"/>
      <c r="S35" s="118"/>
      <c r="T35" s="118"/>
      <c r="U35" s="118"/>
      <c r="V35" s="118"/>
      <c r="W35" s="118"/>
      <c r="X35" s="118"/>
      <c r="Y35" s="118"/>
      <c r="Z35" s="118"/>
      <c r="AA35" s="10"/>
      <c r="AB35" s="10"/>
      <c r="AC35" s="10"/>
      <c r="AD35" s="10"/>
      <c r="AE35" s="10"/>
      <c r="AF35" s="10"/>
      <c r="AG35" s="10"/>
      <c r="AH35" s="10"/>
    </row>
    <row r="36" spans="1:34 15861:15863" ht="15.6" customHeight="1" x14ac:dyDescent="0.3">
      <c r="A36" s="18"/>
      <c r="B36" s="44"/>
      <c r="C36" s="73" t="str">
        <f>"(Ingrese la suma de las áreas de todas las fincas "&amp;IF(G6="convencional", "convencionales", "orgánicas")&amp;", registradas con el número FLOid "&amp;D29&amp;")"</f>
        <v>(Ingrese la suma de las áreas de todas las fincas orgánicas, registradas con el número FLOid )</v>
      </c>
      <c r="D36" s="63"/>
      <c r="E36" s="63"/>
      <c r="F36" s="63"/>
      <c r="G36" s="60"/>
      <c r="H36" s="64"/>
      <c r="I36" s="45"/>
      <c r="J36" s="10"/>
      <c r="K36" s="128"/>
      <c r="L36" s="128"/>
      <c r="M36" s="118"/>
      <c r="N36" s="128"/>
      <c r="O36" s="128"/>
      <c r="P36" s="118"/>
      <c r="Q36" s="128"/>
      <c r="R36" s="128"/>
      <c r="S36" s="118"/>
      <c r="T36" s="118"/>
      <c r="U36" s="118"/>
      <c r="V36" s="118"/>
      <c r="W36" s="118"/>
      <c r="X36" s="118"/>
      <c r="Y36" s="118"/>
      <c r="Z36" s="118"/>
      <c r="AA36" s="10"/>
      <c r="AB36" s="10"/>
      <c r="AC36" s="10"/>
      <c r="AD36" s="10"/>
      <c r="AE36" s="10"/>
      <c r="AF36" s="10"/>
      <c r="AG36" s="10"/>
      <c r="AH36" s="10"/>
    </row>
    <row r="37" spans="1:34 15861:15863" ht="15.6" customHeight="1" x14ac:dyDescent="0.3">
      <c r="A37" s="18"/>
      <c r="B37" s="61"/>
      <c r="C37" s="72" t="str">
        <f>"Productividad "&amp;IF(ISBLANK(G6),"(indique tipo de banano en celda G6)","(banano "&amp;(G6)&amp;")")&amp;":"</f>
        <v>Productividad (indique tipo de banano en celda G6):</v>
      </c>
      <c r="D37" s="6"/>
      <c r="E37" s="77" t="s">
        <v>494</v>
      </c>
      <c r="F37" s="78"/>
      <c r="G37" s="64"/>
      <c r="H37" s="64"/>
      <c r="I37" s="45"/>
      <c r="J37" s="10"/>
      <c r="K37" s="128"/>
      <c r="L37" s="128"/>
      <c r="M37" s="118"/>
      <c r="N37" s="128"/>
      <c r="O37" s="128"/>
      <c r="P37" s="118"/>
      <c r="Q37" s="128"/>
      <c r="R37" s="128"/>
      <c r="S37" s="118"/>
      <c r="T37" s="118"/>
      <c r="U37" s="118"/>
      <c r="V37" s="118"/>
      <c r="W37" s="118"/>
      <c r="X37" s="118"/>
      <c r="Y37" s="118"/>
      <c r="Z37" s="118"/>
      <c r="AA37" s="10"/>
      <c r="AB37" s="10"/>
      <c r="AC37" s="10"/>
      <c r="AD37" s="10"/>
      <c r="AE37" s="10"/>
      <c r="AF37" s="10"/>
      <c r="AG37" s="10"/>
      <c r="AH37" s="10"/>
    </row>
    <row r="38" spans="1:34 15861:15863" ht="15.6" customHeight="1" x14ac:dyDescent="0.3">
      <c r="A38" s="18"/>
      <c r="B38" s="44"/>
      <c r="C38" s="73" t="str">
        <f>"(Ingrese la productividad representativa de todas sus fincas "&amp;IF(G6="convencional", "convencionales", "orgánicas")&amp;", registradas con el número FLOid "&amp;D29&amp;")"</f>
        <v>(Ingrese la productividad representativa de todas sus fincas orgánicas, registradas con el número FLOid )</v>
      </c>
      <c r="D38" s="63"/>
      <c r="E38" s="63"/>
      <c r="F38" s="63"/>
      <c r="G38" s="60"/>
      <c r="H38" s="64"/>
      <c r="I38" s="45"/>
      <c r="J38" s="10"/>
      <c r="K38" s="128"/>
      <c r="L38" s="128"/>
      <c r="M38" s="118"/>
      <c r="N38" s="128"/>
      <c r="O38" s="128"/>
      <c r="P38" s="118"/>
      <c r="Q38" s="128"/>
      <c r="R38" s="128"/>
      <c r="S38" s="118"/>
      <c r="T38" s="118"/>
      <c r="U38" s="118"/>
      <c r="V38" s="118"/>
      <c r="W38" s="118"/>
      <c r="X38" s="118"/>
      <c r="Y38" s="118"/>
      <c r="Z38" s="118"/>
      <c r="AA38" s="10"/>
      <c r="AB38" s="10"/>
      <c r="AC38" s="10"/>
      <c r="AD38" s="10"/>
      <c r="AE38" s="10"/>
      <c r="AF38" s="10"/>
      <c r="AG38" s="10"/>
      <c r="AH38" s="10"/>
    </row>
    <row r="39" spans="1:34 15861:15863" ht="15.6" customHeight="1" x14ac:dyDescent="0.3">
      <c r="A39" s="18"/>
      <c r="B39" s="44"/>
      <c r="C39" s="70"/>
      <c r="D39" s="70"/>
      <c r="E39" s="70"/>
      <c r="F39" s="63"/>
      <c r="G39" s="66"/>
      <c r="H39" s="50"/>
      <c r="I39" s="45"/>
      <c r="J39" s="10"/>
      <c r="K39" s="118"/>
      <c r="L39" s="118"/>
      <c r="M39" s="118"/>
      <c r="N39" s="118"/>
      <c r="O39" s="118"/>
      <c r="P39" s="129"/>
      <c r="Q39" s="128"/>
      <c r="R39" s="128"/>
      <c r="S39" s="118"/>
      <c r="T39" s="118"/>
      <c r="U39" s="118"/>
      <c r="V39" s="118"/>
      <c r="W39" s="118"/>
      <c r="X39" s="118"/>
      <c r="Y39" s="118"/>
      <c r="Z39" s="118"/>
      <c r="AA39" s="10"/>
      <c r="AB39" s="10"/>
      <c r="AC39" s="10"/>
      <c r="AD39" s="10"/>
      <c r="AE39" s="10"/>
      <c r="AF39" s="10"/>
      <c r="AG39" s="10"/>
      <c r="AH39" s="10"/>
      <c r="WLA39" s="13"/>
      <c r="WLB39" s="13"/>
      <c r="WLC39" s="13"/>
    </row>
    <row r="40" spans="1:34 15861:15863" ht="15.6" customHeight="1" x14ac:dyDescent="0.3">
      <c r="A40" s="18"/>
      <c r="B40" s="44"/>
      <c r="C40" s="142" t="str">
        <f>"NÚMERO DE TRABAJADORES DE BANANO "&amp;IF(ISBLANK(G6),"(indique tipo de banano en celda G6)",UPPER(G6))</f>
        <v>NÚMERO DE TRABAJADORES DE BANANO (indique tipo de banano en celda G6)</v>
      </c>
      <c r="D40" s="67"/>
      <c r="E40" s="67"/>
      <c r="F40" s="67"/>
      <c r="G40" s="67"/>
      <c r="H40" s="64"/>
      <c r="I40" s="45"/>
      <c r="J40" s="10"/>
      <c r="K40" s="118"/>
      <c r="L40" s="118"/>
      <c r="M40" s="118"/>
      <c r="N40" s="118"/>
      <c r="O40" s="118"/>
      <c r="P40" s="129"/>
      <c r="Q40" s="128"/>
      <c r="R40" s="128"/>
      <c r="S40" s="118"/>
      <c r="T40" s="118"/>
      <c r="U40" s="118"/>
      <c r="V40" s="118"/>
      <c r="W40" s="118"/>
      <c r="X40" s="118"/>
      <c r="Y40" s="118"/>
      <c r="Z40" s="118"/>
      <c r="AA40" s="10"/>
      <c r="AB40" s="10"/>
      <c r="AC40" s="10"/>
      <c r="AD40" s="10"/>
      <c r="AE40" s="10"/>
      <c r="AF40" s="10"/>
      <c r="AG40" s="10"/>
      <c r="AH40" s="10"/>
    </row>
    <row r="41" spans="1:34 15861:15863" ht="57.6" x14ac:dyDescent="0.3">
      <c r="A41" s="20"/>
      <c r="B41" s="62"/>
      <c r="C41" s="120" t="s">
        <v>514</v>
      </c>
      <c r="D41" s="68"/>
      <c r="E41" s="68"/>
      <c r="F41" s="68"/>
      <c r="G41" s="68"/>
      <c r="H41" s="68"/>
      <c r="I41" s="69"/>
      <c r="J41" s="10"/>
      <c r="K41" s="118"/>
      <c r="L41" s="118"/>
      <c r="M41" s="118"/>
      <c r="N41" s="118"/>
      <c r="O41" s="118"/>
      <c r="P41" s="129"/>
      <c r="Q41" s="128"/>
      <c r="R41" s="128"/>
      <c r="S41" s="118"/>
      <c r="T41" s="118"/>
      <c r="U41" s="118"/>
      <c r="V41" s="118"/>
      <c r="W41" s="118"/>
      <c r="X41" s="118"/>
      <c r="Y41" s="118"/>
      <c r="Z41" s="118"/>
      <c r="AA41" s="10"/>
      <c r="AB41" s="10"/>
      <c r="AC41" s="10"/>
      <c r="AD41" s="10"/>
      <c r="AE41" s="10"/>
      <c r="AF41" s="10"/>
      <c r="AG41" s="10"/>
      <c r="AH41" s="10"/>
    </row>
    <row r="42" spans="1:34 15861:15863" ht="15.6" customHeight="1" x14ac:dyDescent="0.3">
      <c r="A42" s="20"/>
      <c r="B42" s="62"/>
      <c r="C42" s="68"/>
      <c r="D42" s="68"/>
      <c r="E42" s="68"/>
      <c r="F42" s="68"/>
      <c r="G42" s="68"/>
      <c r="H42" s="68"/>
      <c r="I42" s="69"/>
      <c r="J42" s="10"/>
      <c r="K42" s="118"/>
      <c r="L42" s="118"/>
      <c r="M42" s="118"/>
      <c r="N42" s="118"/>
      <c r="O42" s="118"/>
      <c r="P42" s="118"/>
      <c r="Q42" s="128"/>
      <c r="R42" s="128"/>
      <c r="S42" s="118"/>
      <c r="T42" s="118"/>
      <c r="U42" s="118"/>
      <c r="V42" s="118"/>
      <c r="W42" s="118"/>
      <c r="X42" s="118"/>
      <c r="Y42" s="118"/>
      <c r="Z42" s="118"/>
      <c r="AA42" s="10"/>
      <c r="AB42" s="10"/>
      <c r="AC42" s="10"/>
      <c r="AD42" s="10"/>
      <c r="AE42" s="10"/>
      <c r="AF42" s="10"/>
      <c r="AG42" s="10"/>
      <c r="AH42" s="10"/>
    </row>
    <row r="43" spans="1:34 15861:15863" ht="15.6" customHeight="1" x14ac:dyDescent="0.3">
      <c r="A43" s="20"/>
      <c r="B43" s="62"/>
      <c r="C43" s="126" t="s">
        <v>515</v>
      </c>
      <c r="D43" s="68"/>
      <c r="E43" s="68"/>
      <c r="F43" s="68"/>
      <c r="G43" s="68"/>
      <c r="H43" s="68"/>
      <c r="I43" s="69"/>
      <c r="J43" s="10"/>
      <c r="K43" s="118"/>
      <c r="L43" s="118"/>
      <c r="M43" s="118"/>
      <c r="N43" s="118"/>
      <c r="O43" s="118"/>
      <c r="P43" s="118"/>
      <c r="Q43" s="128"/>
      <c r="R43" s="128"/>
      <c r="S43" s="118"/>
      <c r="T43" s="118"/>
      <c r="U43" s="118"/>
      <c r="V43" s="118"/>
      <c r="W43" s="118"/>
      <c r="X43" s="118"/>
      <c r="Y43" s="118"/>
      <c r="Z43" s="118"/>
      <c r="AA43" s="10"/>
      <c r="AB43" s="10"/>
      <c r="AC43" s="10"/>
      <c r="AD43" s="10"/>
      <c r="AE43" s="10"/>
      <c r="AF43" s="10"/>
      <c r="AG43" s="10"/>
      <c r="AH43" s="10"/>
    </row>
    <row r="44" spans="1:34 15861:15863" ht="15.6" customHeight="1" x14ac:dyDescent="0.3">
      <c r="A44" s="20"/>
      <c r="B44" s="62"/>
      <c r="C44" s="68" t="str">
        <f>"- Deberá ingresar la suma de los trabajadores DE TODAS LAS FINCAS DE BANANO "&amp;UPPER(G6)&amp;", registradas con el número FLOid "&amp;D29&amp;"."</f>
        <v>- Deberá ingresar la suma de los trabajadores DE TODAS LAS FINCAS DE BANANO , registradas con el número FLOid .</v>
      </c>
      <c r="D44" s="68"/>
      <c r="E44" s="68"/>
      <c r="F44" s="68"/>
      <c r="G44" s="68"/>
      <c r="H44" s="68"/>
      <c r="I44" s="69"/>
      <c r="J44" s="10"/>
      <c r="K44" s="118"/>
      <c r="L44" s="118"/>
      <c r="M44" s="118"/>
      <c r="N44" s="118"/>
      <c r="O44" s="118"/>
      <c r="P44" s="118"/>
      <c r="Q44" s="128"/>
      <c r="R44" s="128"/>
      <c r="S44" s="118"/>
      <c r="T44" s="118"/>
      <c r="U44" s="118"/>
      <c r="V44" s="118"/>
      <c r="W44" s="118"/>
      <c r="X44" s="118"/>
      <c r="Y44" s="118"/>
      <c r="Z44" s="118"/>
      <c r="AA44" s="10"/>
      <c r="AB44" s="10"/>
      <c r="AC44" s="10"/>
      <c r="AD44" s="10"/>
      <c r="AE44" s="10"/>
      <c r="AF44" s="10"/>
      <c r="AG44" s="10"/>
      <c r="AH44" s="10"/>
    </row>
    <row r="45" spans="1:34 15861:15863" ht="15.6" customHeight="1" x14ac:dyDescent="0.3">
      <c r="A45" s="20"/>
      <c r="B45" s="62"/>
      <c r="C45" s="68" t="str">
        <f>"- Los números totales de trabajadores contratados y subcontratados, ingresados en cada una de las tres tablas, deben coincidir. Asegúrese que coincidan."</f>
        <v>- Los números totales de trabajadores contratados y subcontratados, ingresados en cada una de las tres tablas, deben coincidir. Asegúrese que coincidan.</v>
      </c>
      <c r="D45" s="68"/>
      <c r="E45" s="68"/>
      <c r="F45" s="68"/>
      <c r="G45" s="68"/>
      <c r="H45" s="68"/>
      <c r="I45" s="69"/>
      <c r="J45" s="10"/>
      <c r="K45" s="118"/>
      <c r="L45" s="118"/>
      <c r="M45" s="118"/>
      <c r="N45" s="118"/>
      <c r="O45" s="118"/>
      <c r="P45" s="118"/>
      <c r="Q45" s="128"/>
      <c r="R45" s="128"/>
      <c r="S45" s="118"/>
      <c r="T45" s="118"/>
      <c r="U45" s="118"/>
      <c r="V45" s="118"/>
      <c r="W45" s="118"/>
      <c r="X45" s="118"/>
      <c r="Y45" s="118"/>
      <c r="Z45" s="118"/>
      <c r="AA45" s="10"/>
      <c r="AB45" s="10"/>
      <c r="AC45" s="10"/>
      <c r="AD45" s="10"/>
      <c r="AE45" s="10"/>
      <c r="AF45" s="10"/>
      <c r="AG45" s="10"/>
      <c r="AH45" s="10"/>
    </row>
    <row r="46" spans="1:34 15861:15863" ht="15.6" customHeight="1" x14ac:dyDescent="0.3">
      <c r="A46" s="20"/>
      <c r="B46" s="62"/>
      <c r="C46" s="126" t="str">
        <f>"- ¿Cómo calcular e ingresar el número de trabajadores que trabajan a tiempo parcial?"</f>
        <v>- ¿Cómo calcular e ingresar el número de trabajadores que trabajan a tiempo parcial?</v>
      </c>
      <c r="D46" s="68"/>
      <c r="E46" s="68"/>
      <c r="F46" s="68"/>
      <c r="G46" s="68"/>
      <c r="H46" s="68"/>
      <c r="I46" s="69"/>
      <c r="J46" s="10"/>
      <c r="K46" s="118"/>
      <c r="L46" s="118"/>
      <c r="M46" s="118"/>
      <c r="N46" s="118"/>
      <c r="O46" s="118"/>
      <c r="P46" s="118"/>
      <c r="Q46" s="128"/>
      <c r="R46" s="128"/>
      <c r="S46" s="118"/>
      <c r="T46" s="118"/>
      <c r="U46" s="118"/>
      <c r="V46" s="118"/>
      <c r="W46" s="118"/>
      <c r="X46" s="118"/>
      <c r="Y46" s="118"/>
      <c r="Z46" s="118"/>
      <c r="AA46" s="10"/>
      <c r="AB46" s="10"/>
      <c r="AC46" s="10"/>
      <c r="AD46" s="10"/>
      <c r="AE46" s="10"/>
      <c r="AF46" s="10"/>
      <c r="AG46" s="10"/>
      <c r="AH46" s="10"/>
    </row>
    <row r="47" spans="1:34 15861:15863" ht="15.6" customHeight="1" x14ac:dyDescent="0.3">
      <c r="A47" s="20"/>
      <c r="B47" s="62"/>
      <c r="C47" s="126" t="str">
        <f>"  Debe multiplicar el ''número de trabajadores a tiempo parcial'' por el ''número de días que han trabajado por semana'' y dividirlo entre el ''número máximo de"</f>
        <v xml:space="preserve">  Debe multiplicar el ''número de trabajadores a tiempo parcial'' por el ''número de días que han trabajado por semana'' y dividirlo entre el ''número máximo de</v>
      </c>
      <c r="D47" s="68"/>
      <c r="E47" s="68"/>
      <c r="F47" s="68"/>
      <c r="G47" s="68"/>
      <c r="H47" s="68"/>
      <c r="I47" s="69"/>
      <c r="J47" s="10"/>
      <c r="K47" s="118"/>
      <c r="L47" s="118"/>
      <c r="M47" s="118"/>
      <c r="N47" s="118"/>
      <c r="O47" s="118"/>
      <c r="P47" s="118"/>
      <c r="Q47" s="128"/>
      <c r="R47" s="128"/>
      <c r="S47" s="118"/>
      <c r="T47" s="118"/>
      <c r="U47" s="118"/>
      <c r="V47" s="118"/>
      <c r="W47" s="118"/>
      <c r="X47" s="118"/>
      <c r="Y47" s="118"/>
      <c r="Z47" s="118"/>
      <c r="AA47" s="10"/>
      <c r="AB47" s="10"/>
      <c r="AC47" s="10"/>
      <c r="AD47" s="10"/>
      <c r="AE47" s="10"/>
      <c r="AF47" s="10"/>
      <c r="AG47" s="10"/>
      <c r="AH47" s="10"/>
    </row>
    <row r="48" spans="1:34 15861:15863" ht="15.6" customHeight="1" x14ac:dyDescent="0.3">
      <c r="A48" s="20"/>
      <c r="B48" s="62"/>
      <c r="C48" s="126" t="str">
        <f>"  días que un trabajador a tiempo completo podría trabajar por semana, de acuerdo a ley''. El resultado es el número de trabajadores que debe ingresar en la tabla."</f>
        <v xml:space="preserve">  días que un trabajador a tiempo completo podría trabajar por semana, de acuerdo a ley''. El resultado es el número de trabajadores que debe ingresar en la tabla.</v>
      </c>
      <c r="D48" s="68"/>
      <c r="E48" s="68"/>
      <c r="F48" s="68"/>
      <c r="G48" s="68"/>
      <c r="H48" s="68"/>
      <c r="I48" s="69"/>
      <c r="J48" s="10"/>
      <c r="K48" s="118"/>
      <c r="L48" s="118"/>
      <c r="M48" s="118"/>
      <c r="N48" s="118"/>
      <c r="O48" s="118"/>
      <c r="P48" s="118"/>
      <c r="Q48" s="128"/>
      <c r="R48" s="128"/>
      <c r="S48" s="118"/>
      <c r="T48" s="118"/>
      <c r="U48" s="118"/>
      <c r="V48" s="118"/>
      <c r="W48" s="118"/>
      <c r="X48" s="118"/>
      <c r="Y48" s="118"/>
      <c r="Z48" s="118"/>
      <c r="AA48" s="10"/>
      <c r="AB48" s="10"/>
      <c r="AC48" s="10"/>
      <c r="AD48" s="10"/>
      <c r="AE48" s="10"/>
      <c r="AF48" s="10"/>
      <c r="AG48" s="10"/>
      <c r="AH48" s="10"/>
    </row>
    <row r="49" spans="1:34 15862:15862" ht="15.6" customHeight="1" x14ac:dyDescent="0.3">
      <c r="A49" s="18"/>
      <c r="B49" s="44"/>
      <c r="C49" s="188" t="str">
        <f>"a) según área de trabajo, para banano "&amp;IF(ISBLANK(G6),"(indique tipo de banano en celda G6)",(G6))</f>
        <v>a) según área de trabajo, para banano (indique tipo de banano en celda G6)</v>
      </c>
      <c r="D49" s="198" t="s">
        <v>264</v>
      </c>
      <c r="E49" s="199"/>
      <c r="F49" s="121" t="s">
        <v>513</v>
      </c>
      <c r="G49" s="68"/>
      <c r="H49" s="68"/>
      <c r="I49" s="45"/>
      <c r="J49" s="14"/>
      <c r="K49" s="118"/>
      <c r="L49" s="118"/>
      <c r="M49" s="118"/>
      <c r="N49" s="118"/>
      <c r="O49" s="118"/>
      <c r="P49" s="118"/>
      <c r="Q49" s="128"/>
      <c r="R49" s="128"/>
      <c r="S49" s="118"/>
      <c r="T49" s="118"/>
      <c r="U49" s="118"/>
      <c r="V49" s="118"/>
      <c r="W49" s="118"/>
      <c r="X49" s="118"/>
      <c r="Y49" s="118"/>
      <c r="Z49" s="118"/>
      <c r="AA49" s="10"/>
      <c r="AB49" s="10"/>
      <c r="AC49" s="10"/>
      <c r="AD49" s="10"/>
      <c r="AE49" s="10"/>
      <c r="AF49" s="10"/>
      <c r="AG49" s="10"/>
      <c r="AH49" s="10"/>
    </row>
    <row r="50" spans="1:34 15862:15862" ht="15.6" customHeight="1" x14ac:dyDescent="0.3">
      <c r="A50" s="18"/>
      <c r="B50" s="44"/>
      <c r="C50" s="189"/>
      <c r="D50" s="81" t="s">
        <v>77</v>
      </c>
      <c r="E50" s="82" t="s">
        <v>289</v>
      </c>
      <c r="F50" s="122"/>
      <c r="G50" s="68"/>
      <c r="H50" s="68"/>
      <c r="I50" s="45"/>
      <c r="J50" s="14"/>
      <c r="K50" s="118"/>
      <c r="L50" s="118"/>
      <c r="M50" s="118"/>
      <c r="N50" s="118"/>
      <c r="O50" s="118"/>
      <c r="P50" s="118"/>
      <c r="Q50" s="128"/>
      <c r="R50" s="128"/>
      <c r="S50" s="118"/>
      <c r="T50" s="118"/>
      <c r="U50" s="118"/>
      <c r="V50" s="118"/>
      <c r="W50" s="118"/>
      <c r="X50" s="118"/>
      <c r="Y50" s="118"/>
      <c r="Z50" s="118"/>
      <c r="AA50" s="10"/>
      <c r="AB50" s="10"/>
      <c r="AC50" s="10"/>
      <c r="AD50" s="10"/>
      <c r="AE50" s="10"/>
      <c r="AF50" s="10"/>
      <c r="AG50" s="10"/>
      <c r="AH50" s="10"/>
    </row>
    <row r="51" spans="1:34 15862:15862" ht="15.6" customHeight="1" x14ac:dyDescent="0.3">
      <c r="A51" s="18"/>
      <c r="B51" s="44"/>
      <c r="C51" s="79" t="s">
        <v>75</v>
      </c>
      <c r="D51" s="7"/>
      <c r="E51" s="8"/>
      <c r="F51" s="123">
        <f>SUM(D51:E51)</f>
        <v>0</v>
      </c>
      <c r="G51" s="68"/>
      <c r="H51" s="68"/>
      <c r="I51" s="45"/>
      <c r="J51" s="14"/>
      <c r="K51" s="118"/>
      <c r="L51" s="118"/>
      <c r="M51" s="118"/>
      <c r="N51" s="118"/>
      <c r="O51" s="118"/>
      <c r="P51" s="118"/>
      <c r="Q51" s="128"/>
      <c r="R51" s="128"/>
      <c r="S51" s="118"/>
      <c r="T51" s="118"/>
      <c r="U51" s="118"/>
      <c r="V51" s="118"/>
      <c r="W51" s="118"/>
      <c r="X51" s="118"/>
      <c r="Y51" s="118"/>
      <c r="Z51" s="118"/>
      <c r="AA51" s="10"/>
      <c r="AB51" s="10"/>
      <c r="AC51" s="10"/>
      <c r="AD51" s="10"/>
      <c r="AE51" s="10"/>
      <c r="AF51" s="10"/>
      <c r="AG51" s="10"/>
      <c r="AH51" s="10"/>
    </row>
    <row r="52" spans="1:34 15862:15862" ht="15.6" customHeight="1" x14ac:dyDescent="0.3">
      <c r="A52" s="18"/>
      <c r="B52" s="44"/>
      <c r="C52" s="79" t="s">
        <v>50</v>
      </c>
      <c r="D52" s="7"/>
      <c r="E52" s="8"/>
      <c r="F52" s="123">
        <f>SUM(D52:E52)</f>
        <v>0</v>
      </c>
      <c r="G52" s="68"/>
      <c r="H52" s="68"/>
      <c r="I52" s="45"/>
      <c r="J52" s="14"/>
      <c r="K52" s="118"/>
      <c r="L52" s="118"/>
      <c r="M52" s="118"/>
      <c r="N52" s="118"/>
      <c r="O52" s="118"/>
      <c r="P52" s="118"/>
      <c r="Q52" s="128"/>
      <c r="R52" s="128"/>
      <c r="S52" s="118"/>
      <c r="T52" s="118"/>
      <c r="U52" s="118"/>
      <c r="V52" s="118"/>
      <c r="W52" s="118"/>
      <c r="X52" s="118"/>
      <c r="Y52" s="118"/>
      <c r="Z52" s="118"/>
      <c r="AA52" s="10"/>
      <c r="AB52" s="10"/>
      <c r="AC52" s="10"/>
      <c r="AD52" s="10"/>
      <c r="AE52" s="10"/>
      <c r="AF52" s="10"/>
      <c r="AG52" s="10"/>
      <c r="AH52" s="10"/>
    </row>
    <row r="53" spans="1:34 15862:15862" ht="15.6" customHeight="1" x14ac:dyDescent="0.3">
      <c r="A53" s="18"/>
      <c r="B53" s="44"/>
      <c r="C53" s="79" t="s">
        <v>89</v>
      </c>
      <c r="D53" s="7"/>
      <c r="E53" s="8"/>
      <c r="F53" s="123">
        <f>SUM(D53:E53)</f>
        <v>0</v>
      </c>
      <c r="G53" s="68"/>
      <c r="H53" s="68"/>
      <c r="I53" s="45"/>
      <c r="J53" s="14"/>
      <c r="K53" s="118"/>
      <c r="L53" s="118"/>
      <c r="M53" s="118"/>
      <c r="N53" s="118"/>
      <c r="O53" s="118"/>
      <c r="P53" s="118"/>
      <c r="Q53" s="128"/>
      <c r="R53" s="128"/>
      <c r="S53" s="118"/>
      <c r="T53" s="118"/>
      <c r="U53" s="118"/>
      <c r="V53" s="118"/>
      <c r="W53" s="118"/>
      <c r="X53" s="118"/>
      <c r="Y53" s="118"/>
      <c r="Z53" s="118"/>
      <c r="AA53" s="10"/>
      <c r="AB53" s="10"/>
      <c r="AC53" s="10"/>
      <c r="AD53" s="10"/>
      <c r="AE53" s="10"/>
      <c r="AF53" s="10"/>
      <c r="AG53" s="10"/>
      <c r="AH53" s="10"/>
    </row>
    <row r="54" spans="1:34 15862:15862" ht="15.6" customHeight="1" x14ac:dyDescent="0.35">
      <c r="A54" s="18"/>
      <c r="B54" s="44"/>
      <c r="C54" s="80" t="s">
        <v>493</v>
      </c>
      <c r="D54" s="83">
        <f>SUM(D51:D53)</f>
        <v>0</v>
      </c>
      <c r="E54" s="84">
        <f>SUM(E51:E53)</f>
        <v>0</v>
      </c>
      <c r="F54" s="123">
        <f>SUM(D54:E54)</f>
        <v>0</v>
      </c>
      <c r="G54" s="68"/>
      <c r="H54" s="68"/>
      <c r="I54" s="45"/>
      <c r="J54" s="14"/>
      <c r="K54" s="130"/>
      <c r="L54" s="118"/>
      <c r="M54" s="118"/>
      <c r="N54" s="118"/>
      <c r="O54" s="118"/>
      <c r="P54" s="118"/>
      <c r="Q54" s="118"/>
      <c r="R54" s="118"/>
      <c r="S54" s="118"/>
      <c r="T54" s="118"/>
      <c r="U54" s="118"/>
      <c r="V54" s="118"/>
      <c r="W54" s="118"/>
      <c r="X54" s="118"/>
      <c r="Y54" s="118"/>
      <c r="Z54" s="118"/>
      <c r="AA54" s="10"/>
      <c r="AB54" s="10"/>
      <c r="AC54" s="10"/>
      <c r="AD54" s="10"/>
      <c r="AE54" s="10"/>
      <c r="AF54" s="10"/>
      <c r="AG54" s="10"/>
      <c r="AH54" s="10"/>
    </row>
    <row r="55" spans="1:34 15862:15862" ht="7.95" customHeight="1" x14ac:dyDescent="0.3">
      <c r="A55" s="18"/>
      <c r="B55" s="44"/>
      <c r="C55" s="70"/>
      <c r="D55" s="70"/>
      <c r="E55" s="70"/>
      <c r="F55" s="64"/>
      <c r="G55" s="68"/>
      <c r="H55" s="68"/>
      <c r="I55" s="45"/>
      <c r="J55" s="14"/>
      <c r="K55" s="118"/>
      <c r="L55" s="118"/>
      <c r="M55" s="118"/>
      <c r="N55" s="118"/>
      <c r="O55" s="118"/>
      <c r="P55" s="118"/>
      <c r="Q55" s="118"/>
      <c r="R55" s="118"/>
      <c r="S55" s="118"/>
      <c r="T55" s="118"/>
      <c r="U55" s="118"/>
      <c r="V55" s="118"/>
      <c r="W55" s="118"/>
      <c r="X55" s="118"/>
      <c r="Y55" s="118"/>
      <c r="Z55" s="118"/>
      <c r="AA55" s="10"/>
      <c r="AB55" s="10"/>
      <c r="AC55" s="10"/>
      <c r="AD55" s="10"/>
      <c r="AE55" s="10"/>
      <c r="AF55" s="10"/>
      <c r="AG55" s="10"/>
      <c r="AH55" s="10"/>
    </row>
    <row r="56" spans="1:34 15862:15862" ht="43.8" customHeight="1" x14ac:dyDescent="0.3">
      <c r="A56" s="18"/>
      <c r="B56" s="44"/>
      <c r="C56" s="188" t="str">
        <f>"b) número de trabajadores según estructura salarial para banano "&amp;IF(ISBLANK(G6),"(indique tipo de banano en celda G6)",(G6))&amp;". Los rangos de las bandas salariales mostrados en la tabla, están referidos al salario básico, entendido como el monto mensual del salario que se toma como "&amp;"base para aplicar deducciones, tasas impositivas al ingreso, y contribuciones, regidas por ley. Es decir, se refieren al importe ANTES DE aplicar retenciones y/o cotizaciones. En algunos países se le denomina ''salario bruto''."</f>
        <v>b) número de trabajadores según estructura salarial para banano (indique tipo de banano en celda G6). Los rangos de las bandas salariales mostrados en la tabla, están referidos al salario básico, entendido como el monto mensual del salario que se toma como base para aplicar deducciones, tasas impositivas al ingreso, y contribuciones, regidas por ley. Es decir, se refieren al importe ANTES DE aplicar retenciones y/o cotizaciones. En algunos países se le denomina ''salario bruto''.</v>
      </c>
      <c r="D56" s="190" t="str">
        <f>D49</f>
        <v>Número de trabajadores</v>
      </c>
      <c r="E56" s="191"/>
      <c r="F56" s="124" t="str">
        <f>F49</f>
        <v>TOTAL</v>
      </c>
      <c r="G56" s="68"/>
      <c r="H56" s="68"/>
      <c r="I56" s="45"/>
      <c r="J56" s="15"/>
      <c r="K56" s="118"/>
      <c r="L56" s="118"/>
      <c r="M56" s="118"/>
      <c r="N56" s="118"/>
      <c r="O56" s="118"/>
      <c r="P56" s="118"/>
      <c r="Q56" s="118"/>
      <c r="R56" s="118"/>
      <c r="S56" s="131"/>
      <c r="T56" s="131"/>
      <c r="U56" s="118"/>
      <c r="V56" s="131"/>
      <c r="W56" s="131"/>
      <c r="X56" s="118"/>
      <c r="Y56" s="118"/>
      <c r="Z56" s="118"/>
      <c r="AA56" s="10"/>
      <c r="AB56" s="10"/>
      <c r="AC56" s="10"/>
      <c r="AD56" s="10"/>
      <c r="AE56" s="10"/>
      <c r="AF56" s="10"/>
      <c r="AG56" s="10"/>
      <c r="AH56" s="10"/>
    </row>
    <row r="57" spans="1:34 15862:15862" ht="43.8" customHeight="1" x14ac:dyDescent="0.3">
      <c r="A57" s="18"/>
      <c r="B57" s="44"/>
      <c r="C57" s="189"/>
      <c r="D57" s="81" t="s">
        <v>77</v>
      </c>
      <c r="E57" s="82" t="s">
        <v>289</v>
      </c>
      <c r="F57" s="125"/>
      <c r="G57" s="68"/>
      <c r="H57" s="68"/>
      <c r="I57" s="45"/>
      <c r="J57" s="14"/>
      <c r="K57" s="118"/>
      <c r="L57" s="127"/>
      <c r="M57" s="118"/>
      <c r="N57" s="118"/>
      <c r="O57" s="127"/>
      <c r="P57" s="118"/>
      <c r="Q57" s="118"/>
      <c r="R57" s="118"/>
      <c r="S57" s="118"/>
      <c r="T57" s="119"/>
      <c r="U57" s="119"/>
      <c r="V57" s="119"/>
      <c r="W57" s="118"/>
      <c r="X57" s="118"/>
      <c r="Y57" s="118"/>
      <c r="Z57" s="118"/>
      <c r="AA57" s="118"/>
      <c r="AB57" s="118"/>
      <c r="AC57" s="118"/>
      <c r="AD57" s="118"/>
      <c r="AE57" s="118"/>
      <c r="AF57" s="119"/>
      <c r="AG57" s="119"/>
      <c r="AH57" s="119"/>
    </row>
    <row r="58" spans="1:34 15862:15862" ht="15.6" customHeight="1" x14ac:dyDescent="0.3">
      <c r="A58" s="18"/>
      <c r="B58" s="44"/>
      <c r="C58" s="85" t="s">
        <v>651</v>
      </c>
      <c r="D58" s="7"/>
      <c r="E58" s="8"/>
      <c r="F58" s="123">
        <f t="shared" ref="F58:F68" si="0">SUM(D58:E58)</f>
        <v>0</v>
      </c>
      <c r="G58" s="68"/>
      <c r="H58" s="68"/>
      <c r="I58" s="45"/>
      <c r="J58" s="14"/>
      <c r="K58" s="127"/>
      <c r="L58" s="118"/>
      <c r="M58" s="118"/>
      <c r="N58" s="127"/>
      <c r="O58" s="118"/>
      <c r="P58" s="118"/>
      <c r="Q58" s="127"/>
      <c r="R58" s="118"/>
      <c r="S58" s="127"/>
      <c r="T58" s="119"/>
      <c r="U58" s="119"/>
      <c r="V58" s="119"/>
      <c r="W58" s="127"/>
      <c r="X58" s="118"/>
      <c r="Y58" s="127"/>
      <c r="Z58" s="127"/>
      <c r="AA58" s="118"/>
      <c r="AB58" s="127"/>
      <c r="AC58" s="127"/>
      <c r="AD58" s="118"/>
      <c r="AE58" s="127"/>
      <c r="AF58" s="132"/>
      <c r="AG58" s="119"/>
      <c r="AH58" s="119"/>
      <c r="WLB58" s="13"/>
    </row>
    <row r="59" spans="1:34 15862:15862" ht="15.6" customHeight="1" x14ac:dyDescent="0.3">
      <c r="A59" s="18"/>
      <c r="B59" s="44"/>
      <c r="C59" s="85" t="s">
        <v>533</v>
      </c>
      <c r="D59" s="7"/>
      <c r="E59" s="8"/>
      <c r="F59" s="123">
        <f t="shared" si="0"/>
        <v>0</v>
      </c>
      <c r="G59" s="68"/>
      <c r="H59" s="68"/>
      <c r="I59" s="45"/>
      <c r="J59" s="14"/>
      <c r="K59" s="118"/>
      <c r="L59" s="118"/>
      <c r="M59" s="118"/>
      <c r="N59" s="118"/>
      <c r="O59" s="118"/>
      <c r="P59" s="127"/>
      <c r="Q59" s="118"/>
      <c r="R59" s="118"/>
      <c r="S59" s="127"/>
      <c r="T59" s="119"/>
      <c r="U59" s="119"/>
      <c r="V59" s="119"/>
      <c r="W59" s="118"/>
      <c r="X59" s="118"/>
      <c r="Y59" s="127"/>
      <c r="Z59" s="118"/>
      <c r="AA59" s="118"/>
      <c r="AB59" s="127"/>
      <c r="AC59" s="118"/>
      <c r="AD59" s="118"/>
      <c r="AE59" s="127"/>
      <c r="AF59" s="119"/>
      <c r="AG59" s="119"/>
      <c r="AH59" s="119"/>
      <c r="WLB59" s="13"/>
    </row>
    <row r="60" spans="1:34 15862:15862" ht="15.6" customHeight="1" x14ac:dyDescent="0.3">
      <c r="A60" s="18"/>
      <c r="B60" s="44"/>
      <c r="C60" s="85" t="s">
        <v>534</v>
      </c>
      <c r="D60" s="7"/>
      <c r="E60" s="8"/>
      <c r="F60" s="123">
        <f t="shared" si="0"/>
        <v>0</v>
      </c>
      <c r="G60" s="68"/>
      <c r="H60" s="68"/>
      <c r="I60" s="45"/>
      <c r="J60" s="14"/>
      <c r="K60" s="118"/>
      <c r="L60" s="118"/>
      <c r="M60" s="118"/>
      <c r="N60" s="118"/>
      <c r="O60" s="118"/>
      <c r="P60" s="118"/>
      <c r="Q60" s="118"/>
      <c r="R60" s="118"/>
      <c r="S60" s="118"/>
      <c r="T60" s="119"/>
      <c r="U60" s="119"/>
      <c r="V60" s="119"/>
      <c r="W60" s="118"/>
      <c r="X60" s="118"/>
      <c r="Y60" s="118"/>
      <c r="Z60" s="118"/>
      <c r="AA60" s="118"/>
      <c r="AB60" s="118"/>
      <c r="AC60" s="118"/>
      <c r="AD60" s="118"/>
      <c r="AE60" s="118"/>
      <c r="AF60" s="119"/>
      <c r="AG60" s="119"/>
      <c r="AH60" s="119"/>
    </row>
    <row r="61" spans="1:34 15862:15862" ht="15.6" customHeight="1" x14ac:dyDescent="0.3">
      <c r="A61" s="18"/>
      <c r="B61" s="44"/>
      <c r="C61" s="115" t="s">
        <v>535</v>
      </c>
      <c r="D61" s="7"/>
      <c r="E61" s="8"/>
      <c r="F61" s="123">
        <f t="shared" si="0"/>
        <v>0</v>
      </c>
      <c r="G61" s="68"/>
      <c r="H61" s="68"/>
      <c r="I61" s="45"/>
      <c r="J61" s="14"/>
      <c r="K61" s="118"/>
      <c r="L61" s="118"/>
      <c r="M61" s="118"/>
      <c r="N61" s="118"/>
      <c r="O61" s="118"/>
      <c r="P61" s="118"/>
      <c r="Q61" s="118"/>
      <c r="R61" s="118"/>
      <c r="S61" s="118"/>
      <c r="T61" s="119"/>
      <c r="U61" s="119"/>
      <c r="V61" s="119"/>
      <c r="W61" s="118"/>
      <c r="X61" s="118"/>
      <c r="Y61" s="118"/>
      <c r="Z61" s="118"/>
      <c r="AA61" s="118"/>
      <c r="AB61" s="118"/>
      <c r="AC61" s="118"/>
      <c r="AD61" s="118"/>
      <c r="AE61" s="118"/>
      <c r="AF61" s="119"/>
      <c r="AG61" s="119"/>
      <c r="AH61" s="119"/>
    </row>
    <row r="62" spans="1:34 15862:15862" ht="15.6" customHeight="1" x14ac:dyDescent="0.3">
      <c r="A62" s="18"/>
      <c r="B62" s="44"/>
      <c r="C62" s="115" t="s">
        <v>536</v>
      </c>
      <c r="D62" s="7"/>
      <c r="E62" s="8"/>
      <c r="F62" s="123">
        <f t="shared" si="0"/>
        <v>0</v>
      </c>
      <c r="G62" s="68"/>
      <c r="H62" s="68"/>
      <c r="I62" s="45"/>
      <c r="J62" s="14"/>
      <c r="K62" s="118"/>
      <c r="L62" s="118"/>
      <c r="M62" s="118"/>
      <c r="N62" s="118"/>
      <c r="O62" s="118"/>
      <c r="P62" s="118"/>
      <c r="Q62" s="118"/>
      <c r="R62" s="118"/>
      <c r="S62" s="118"/>
      <c r="T62" s="119"/>
      <c r="U62" s="118"/>
      <c r="V62" s="119"/>
      <c r="W62" s="118"/>
      <c r="X62" s="118"/>
      <c r="Y62" s="118"/>
      <c r="Z62" s="118"/>
      <c r="AA62" s="118"/>
      <c r="AB62" s="118"/>
      <c r="AC62" s="118"/>
      <c r="AD62" s="118"/>
      <c r="AE62" s="118"/>
      <c r="AF62" s="119"/>
      <c r="AG62" s="119"/>
      <c r="AH62" s="119"/>
    </row>
    <row r="63" spans="1:34 15862:15862" ht="15.6" customHeight="1" x14ac:dyDescent="0.3">
      <c r="A63" s="18"/>
      <c r="B63" s="44"/>
      <c r="C63" s="85" t="s">
        <v>537</v>
      </c>
      <c r="D63" s="7"/>
      <c r="E63" s="8"/>
      <c r="F63" s="123">
        <f t="shared" si="0"/>
        <v>0</v>
      </c>
      <c r="G63" s="68"/>
      <c r="H63" s="68"/>
      <c r="I63" s="45"/>
      <c r="J63" s="14"/>
      <c r="K63" s="127"/>
      <c r="L63" s="127"/>
      <c r="M63" s="118"/>
      <c r="N63" s="127"/>
      <c r="O63" s="127"/>
      <c r="P63" s="118"/>
      <c r="Q63" s="127"/>
      <c r="R63" s="127"/>
      <c r="S63" s="118"/>
      <c r="T63" s="119"/>
      <c r="U63" s="119"/>
      <c r="V63" s="119"/>
      <c r="W63" s="127"/>
      <c r="X63" s="127"/>
      <c r="Y63" s="118"/>
      <c r="Z63" s="127"/>
      <c r="AA63" s="127"/>
      <c r="AB63" s="118"/>
      <c r="AC63" s="127"/>
      <c r="AD63" s="127"/>
      <c r="AE63" s="118"/>
      <c r="AF63" s="119"/>
      <c r="AG63" s="119"/>
      <c r="AH63" s="119"/>
    </row>
    <row r="64" spans="1:34 15862:15862" ht="15.6" customHeight="1" x14ac:dyDescent="0.3">
      <c r="A64" s="18"/>
      <c r="B64" s="44"/>
      <c r="C64" s="85" t="s">
        <v>538</v>
      </c>
      <c r="D64" s="7"/>
      <c r="E64" s="8"/>
      <c r="F64" s="123">
        <f t="shared" si="0"/>
        <v>0</v>
      </c>
      <c r="G64" s="68"/>
      <c r="H64" s="68"/>
      <c r="I64" s="45"/>
      <c r="J64" s="14"/>
      <c r="K64" s="118"/>
      <c r="L64" s="118"/>
      <c r="M64" s="118"/>
      <c r="N64" s="118"/>
      <c r="O64" s="118"/>
      <c r="P64" s="118"/>
      <c r="Q64" s="118"/>
      <c r="R64" s="118"/>
      <c r="S64" s="118"/>
      <c r="T64" s="119"/>
      <c r="U64" s="119"/>
      <c r="V64" s="119"/>
      <c r="W64" s="118"/>
      <c r="X64" s="118"/>
      <c r="Y64" s="118"/>
      <c r="Z64" s="118"/>
      <c r="AA64" s="118"/>
      <c r="AB64" s="118"/>
      <c r="AC64" s="118"/>
      <c r="AD64" s="118"/>
      <c r="AE64" s="118"/>
      <c r="AF64" s="119"/>
      <c r="AG64" s="119"/>
      <c r="AH64" s="119"/>
    </row>
    <row r="65" spans="1:34" ht="15.6" customHeight="1" x14ac:dyDescent="0.3">
      <c r="A65" s="18"/>
      <c r="B65" s="44"/>
      <c r="C65" s="85" t="s">
        <v>539</v>
      </c>
      <c r="D65" s="7"/>
      <c r="E65" s="8"/>
      <c r="F65" s="123">
        <f t="shared" si="0"/>
        <v>0</v>
      </c>
      <c r="G65" s="68"/>
      <c r="H65" s="68"/>
      <c r="I65" s="45"/>
      <c r="J65" s="14"/>
      <c r="K65" s="118"/>
      <c r="L65" s="118"/>
      <c r="M65" s="118"/>
      <c r="N65" s="118"/>
      <c r="O65" s="118"/>
      <c r="P65" s="118"/>
      <c r="Q65" s="118"/>
      <c r="R65" s="118"/>
      <c r="S65" s="118"/>
      <c r="T65" s="119"/>
      <c r="U65" s="119"/>
      <c r="V65" s="119"/>
      <c r="W65" s="118"/>
      <c r="X65" s="118"/>
      <c r="Y65" s="118"/>
      <c r="Z65" s="118"/>
      <c r="AA65" s="118"/>
      <c r="AB65" s="118"/>
      <c r="AC65" s="118"/>
      <c r="AD65" s="118"/>
      <c r="AE65" s="118"/>
      <c r="AF65" s="119"/>
      <c r="AG65" s="119"/>
      <c r="AH65" s="119"/>
    </row>
    <row r="66" spans="1:34" ht="15.6" customHeight="1" x14ac:dyDescent="0.3">
      <c r="A66" s="18"/>
      <c r="B66" s="44"/>
      <c r="C66" s="85" t="s">
        <v>540</v>
      </c>
      <c r="D66" s="7"/>
      <c r="E66" s="8"/>
      <c r="F66" s="123">
        <f t="shared" si="0"/>
        <v>0</v>
      </c>
      <c r="G66" s="68"/>
      <c r="H66" s="68"/>
      <c r="I66" s="45"/>
      <c r="J66" s="14"/>
      <c r="K66" s="118"/>
      <c r="L66" s="118"/>
      <c r="M66" s="118"/>
      <c r="N66" s="118"/>
      <c r="O66" s="118"/>
      <c r="P66" s="118"/>
      <c r="Q66" s="118"/>
      <c r="R66" s="118"/>
      <c r="S66" s="118"/>
      <c r="T66" s="119"/>
      <c r="U66" s="119"/>
      <c r="V66" s="119"/>
      <c r="W66" s="118"/>
      <c r="X66" s="118"/>
      <c r="Y66" s="118"/>
      <c r="Z66" s="118"/>
      <c r="AA66" s="118"/>
      <c r="AB66" s="118"/>
      <c r="AC66" s="118"/>
      <c r="AD66" s="118"/>
      <c r="AE66" s="118"/>
      <c r="AF66" s="119"/>
      <c r="AG66" s="119"/>
      <c r="AH66" s="119"/>
    </row>
    <row r="67" spans="1:34" ht="15.6" customHeight="1" x14ac:dyDescent="0.3">
      <c r="A67" s="18"/>
      <c r="B67" s="44"/>
      <c r="C67" s="85" t="s">
        <v>541</v>
      </c>
      <c r="D67" s="7"/>
      <c r="E67" s="8"/>
      <c r="F67" s="123">
        <f t="shared" si="0"/>
        <v>0</v>
      </c>
      <c r="G67" s="68"/>
      <c r="H67" s="68"/>
      <c r="I67" s="45"/>
      <c r="J67" s="14"/>
      <c r="K67" s="118"/>
      <c r="L67" s="118"/>
      <c r="M67" s="118"/>
      <c r="N67" s="118"/>
      <c r="O67" s="118"/>
      <c r="P67" s="118"/>
      <c r="Q67" s="118"/>
      <c r="R67" s="118"/>
      <c r="S67" s="118"/>
      <c r="T67" s="119"/>
      <c r="U67" s="119"/>
      <c r="V67" s="118"/>
      <c r="W67" s="118"/>
      <c r="X67" s="118"/>
      <c r="Y67" s="118"/>
      <c r="Z67" s="118"/>
      <c r="AA67" s="118"/>
      <c r="AB67" s="118"/>
      <c r="AC67" s="118"/>
      <c r="AD67" s="118"/>
      <c r="AE67" s="118"/>
      <c r="AF67" s="119"/>
      <c r="AG67" s="119"/>
      <c r="AH67" s="118"/>
    </row>
    <row r="68" spans="1:34" ht="15.6" customHeight="1" x14ac:dyDescent="0.35">
      <c r="A68" s="18"/>
      <c r="B68" s="44"/>
      <c r="C68" s="80" t="s">
        <v>493</v>
      </c>
      <c r="D68" s="83">
        <f>SUM(D58:D67)</f>
        <v>0</v>
      </c>
      <c r="E68" s="84">
        <f>SUM(E58:E67)</f>
        <v>0</v>
      </c>
      <c r="F68" s="123">
        <f t="shared" si="0"/>
        <v>0</v>
      </c>
      <c r="G68" s="68"/>
      <c r="H68" s="68"/>
      <c r="I68" s="45"/>
      <c r="J68" s="14"/>
      <c r="K68" s="118"/>
      <c r="L68" s="118"/>
      <c r="M68" s="118"/>
      <c r="N68" s="118"/>
      <c r="O68" s="118"/>
      <c r="P68" s="118"/>
      <c r="Q68" s="118"/>
      <c r="R68" s="118"/>
      <c r="S68" s="118"/>
      <c r="T68" s="118"/>
      <c r="U68" s="118"/>
      <c r="V68" s="118"/>
      <c r="W68" s="118"/>
      <c r="X68" s="118"/>
      <c r="Y68" s="118"/>
      <c r="Z68" s="118"/>
      <c r="AA68" s="10"/>
      <c r="AB68" s="10"/>
      <c r="AC68" s="10"/>
      <c r="AD68" s="10"/>
      <c r="AE68" s="10"/>
      <c r="AF68" s="10"/>
      <c r="AG68" s="10"/>
      <c r="AH68" s="10"/>
    </row>
    <row r="69" spans="1:34" ht="7.95" customHeight="1" x14ac:dyDescent="0.3">
      <c r="A69" s="18"/>
      <c r="B69" s="44"/>
      <c r="C69" s="70"/>
      <c r="D69" s="70"/>
      <c r="E69" s="70"/>
      <c r="F69" s="64"/>
      <c r="G69" s="68"/>
      <c r="H69" s="68"/>
      <c r="I69" s="45"/>
      <c r="J69" s="14"/>
      <c r="K69" s="118"/>
      <c r="L69" s="118"/>
      <c r="M69" s="118"/>
      <c r="N69" s="118"/>
      <c r="O69" s="118"/>
      <c r="P69" s="118"/>
      <c r="Q69" s="118"/>
      <c r="R69" s="118"/>
      <c r="S69" s="118"/>
      <c r="T69" s="118"/>
      <c r="U69" s="118"/>
      <c r="V69" s="118"/>
      <c r="W69" s="118"/>
      <c r="X69" s="118"/>
      <c r="Y69" s="118"/>
      <c r="Z69" s="118"/>
      <c r="AA69" s="10"/>
      <c r="AB69" s="10"/>
      <c r="AC69" s="10"/>
      <c r="AD69" s="10"/>
      <c r="AE69" s="10"/>
      <c r="AF69" s="10"/>
      <c r="AG69" s="10"/>
      <c r="AH69" s="10"/>
    </row>
    <row r="70" spans="1:34" ht="15.6" customHeight="1" x14ac:dyDescent="0.3">
      <c r="A70" s="18"/>
      <c r="B70" s="44"/>
      <c r="C70" s="188" t="str">
        <f>"c) según tiempo trabajado, sin considerar sobretiempo, para banano "&amp;IF(ISBLANK(G6),"(indique tipo de banano en celda G6)",(G6))</f>
        <v>c) según tiempo trabajado, sin considerar sobretiempo, para banano (indique tipo de banano en celda G6)</v>
      </c>
      <c r="D70" s="192" t="str">
        <f>D56</f>
        <v>Número de trabajadores</v>
      </c>
      <c r="E70" s="193"/>
      <c r="F70" s="124" t="str">
        <f>F56</f>
        <v>TOTAL</v>
      </c>
      <c r="G70" s="68"/>
      <c r="H70" s="68"/>
      <c r="I70" s="45"/>
      <c r="J70" s="14"/>
      <c r="K70" s="118"/>
      <c r="L70" s="118"/>
      <c r="M70" s="118"/>
      <c r="N70" s="118"/>
      <c r="O70" s="118"/>
      <c r="P70" s="118"/>
      <c r="Q70" s="118"/>
      <c r="R70" s="118"/>
      <c r="S70" s="118"/>
      <c r="T70" s="118"/>
      <c r="U70" s="118"/>
      <c r="V70" s="118"/>
      <c r="W70" s="118"/>
      <c r="X70" s="118"/>
      <c r="Y70" s="118"/>
      <c r="Z70" s="118"/>
      <c r="AA70" s="10"/>
      <c r="AB70" s="10"/>
      <c r="AC70" s="10"/>
      <c r="AD70" s="10"/>
      <c r="AE70" s="10"/>
      <c r="AF70" s="10"/>
      <c r="AG70" s="10"/>
      <c r="AH70" s="10"/>
    </row>
    <row r="71" spans="1:34" ht="15.6" customHeight="1" x14ac:dyDescent="0.3">
      <c r="A71" s="18"/>
      <c r="B71" s="44"/>
      <c r="C71" s="189"/>
      <c r="D71" s="90" t="s">
        <v>77</v>
      </c>
      <c r="E71" s="91" t="s">
        <v>289</v>
      </c>
      <c r="F71" s="125"/>
      <c r="G71" s="68"/>
      <c r="H71" s="68"/>
      <c r="I71" s="45"/>
      <c r="J71" s="14"/>
      <c r="K71" s="118"/>
      <c r="L71" s="118"/>
      <c r="M71" s="118"/>
      <c r="N71" s="118"/>
      <c r="O71" s="118"/>
      <c r="P71" s="118"/>
      <c r="Q71" s="118"/>
      <c r="R71" s="118"/>
      <c r="S71" s="118"/>
      <c r="T71" s="118"/>
      <c r="U71" s="118"/>
      <c r="V71" s="118"/>
      <c r="W71" s="118"/>
      <c r="X71" s="118"/>
      <c r="Y71" s="118"/>
      <c r="Z71" s="118"/>
      <c r="AA71" s="10"/>
      <c r="AB71" s="10"/>
      <c r="AC71" s="118"/>
      <c r="AD71" s="10"/>
      <c r="AE71" s="10"/>
      <c r="AF71" s="118"/>
      <c r="AG71" s="10"/>
      <c r="AH71" s="10"/>
    </row>
    <row r="72" spans="1:34" ht="15.6" customHeight="1" x14ac:dyDescent="0.3">
      <c r="A72" s="18"/>
      <c r="B72" s="44"/>
      <c r="C72" s="79" t="s">
        <v>498</v>
      </c>
      <c r="D72" s="7"/>
      <c r="E72" s="8"/>
      <c r="F72" s="123">
        <f t="shared" ref="F72:F78" si="1">SUM(D72:E72)</f>
        <v>0</v>
      </c>
      <c r="G72" s="68"/>
      <c r="H72" s="68"/>
      <c r="I72" s="45"/>
      <c r="J72" s="14"/>
      <c r="K72" s="118"/>
      <c r="L72" s="118"/>
      <c r="M72" s="118"/>
      <c r="N72" s="118"/>
      <c r="O72" s="118"/>
      <c r="P72" s="118"/>
      <c r="Q72" s="118"/>
      <c r="R72" s="118"/>
      <c r="S72" s="118"/>
      <c r="T72" s="118"/>
      <c r="U72" s="118"/>
      <c r="V72" s="118"/>
      <c r="W72" s="118"/>
      <c r="X72" s="118"/>
      <c r="Y72" s="118"/>
      <c r="Z72" s="118"/>
      <c r="AA72" s="10"/>
      <c r="AB72" s="10"/>
      <c r="AC72" s="118"/>
      <c r="AD72" s="10"/>
      <c r="AE72" s="10"/>
      <c r="AF72" s="118"/>
      <c r="AG72" s="10"/>
      <c r="AH72" s="10"/>
    </row>
    <row r="73" spans="1:34" ht="15.6" customHeight="1" x14ac:dyDescent="0.3">
      <c r="A73" s="18"/>
      <c r="B73" s="44"/>
      <c r="C73" s="79" t="s">
        <v>62</v>
      </c>
      <c r="D73" s="7"/>
      <c r="E73" s="8"/>
      <c r="F73" s="123">
        <f t="shared" si="1"/>
        <v>0</v>
      </c>
      <c r="G73" s="68"/>
      <c r="H73" s="68"/>
      <c r="I73" s="45"/>
      <c r="J73" s="14"/>
      <c r="K73" s="118"/>
      <c r="L73" s="118"/>
      <c r="M73" s="118"/>
      <c r="N73" s="118"/>
      <c r="O73" s="118"/>
      <c r="P73" s="118"/>
      <c r="Q73" s="118"/>
      <c r="R73" s="118"/>
      <c r="S73" s="118"/>
      <c r="T73" s="118"/>
      <c r="U73" s="118"/>
      <c r="V73" s="118"/>
      <c r="W73" s="118"/>
      <c r="X73" s="118"/>
      <c r="Y73" s="118"/>
      <c r="Z73" s="118"/>
      <c r="AA73" s="10"/>
      <c r="AB73" s="10"/>
      <c r="AC73" s="118"/>
      <c r="AD73" s="10"/>
      <c r="AE73" s="10"/>
      <c r="AF73" s="118"/>
      <c r="AG73" s="10"/>
      <c r="AH73" s="10"/>
    </row>
    <row r="74" spans="1:34" ht="15.6" customHeight="1" x14ac:dyDescent="0.3">
      <c r="A74" s="18"/>
      <c r="B74" s="44"/>
      <c r="C74" s="79" t="s">
        <v>63</v>
      </c>
      <c r="D74" s="7"/>
      <c r="E74" s="8"/>
      <c r="F74" s="123">
        <f t="shared" si="1"/>
        <v>0</v>
      </c>
      <c r="G74" s="68"/>
      <c r="H74" s="68"/>
      <c r="I74" s="45"/>
      <c r="J74" s="14"/>
      <c r="K74" s="118"/>
      <c r="L74" s="118"/>
      <c r="M74" s="118"/>
      <c r="N74" s="118"/>
      <c r="O74" s="118"/>
      <c r="P74" s="118"/>
      <c r="Q74" s="118"/>
      <c r="R74" s="118"/>
      <c r="S74" s="118"/>
      <c r="T74" s="118"/>
      <c r="U74" s="118"/>
      <c r="V74" s="118"/>
      <c r="W74" s="118"/>
      <c r="X74" s="118"/>
      <c r="Y74" s="118"/>
      <c r="Z74" s="118"/>
      <c r="AA74" s="10"/>
      <c r="AB74" s="10"/>
      <c r="AC74" s="118"/>
      <c r="AD74" s="10"/>
      <c r="AE74" s="10"/>
      <c r="AF74" s="118"/>
      <c r="AG74" s="10"/>
      <c r="AH74" s="10"/>
    </row>
    <row r="75" spans="1:34" ht="15.6" customHeight="1" x14ac:dyDescent="0.3">
      <c r="A75" s="18"/>
      <c r="B75" s="44"/>
      <c r="C75" s="79" t="s">
        <v>64</v>
      </c>
      <c r="D75" s="7"/>
      <c r="E75" s="8"/>
      <c r="F75" s="123">
        <f t="shared" si="1"/>
        <v>0</v>
      </c>
      <c r="G75" s="68"/>
      <c r="H75" s="68"/>
      <c r="I75" s="45"/>
      <c r="J75" s="14"/>
      <c r="K75" s="118"/>
      <c r="L75" s="118"/>
      <c r="M75" s="118"/>
      <c r="N75" s="118"/>
      <c r="O75" s="118"/>
      <c r="P75" s="118"/>
      <c r="Q75" s="118"/>
      <c r="R75" s="118"/>
      <c r="S75" s="118"/>
      <c r="T75" s="118"/>
      <c r="U75" s="118"/>
      <c r="V75" s="118"/>
      <c r="W75" s="118"/>
      <c r="X75" s="118"/>
      <c r="Y75" s="118"/>
      <c r="Z75" s="118"/>
      <c r="AA75" s="10"/>
      <c r="AB75" s="10"/>
      <c r="AC75" s="10"/>
      <c r="AD75" s="10"/>
      <c r="AE75" s="10"/>
      <c r="AF75" s="10"/>
      <c r="AG75" s="10"/>
      <c r="AH75" s="10"/>
    </row>
    <row r="76" spans="1:34" ht="15.6" customHeight="1" x14ac:dyDescent="0.3">
      <c r="A76" s="18"/>
      <c r="B76" s="44"/>
      <c r="C76" s="79" t="s">
        <v>65</v>
      </c>
      <c r="D76" s="7"/>
      <c r="E76" s="8"/>
      <c r="F76" s="123">
        <f t="shared" si="1"/>
        <v>0</v>
      </c>
      <c r="G76" s="68"/>
      <c r="H76" s="68"/>
      <c r="I76" s="45"/>
      <c r="J76" s="14"/>
      <c r="K76" s="118"/>
      <c r="L76" s="118"/>
      <c r="M76" s="118"/>
      <c r="N76" s="118"/>
      <c r="O76" s="118"/>
      <c r="P76" s="118"/>
      <c r="Q76" s="118"/>
      <c r="R76" s="118"/>
      <c r="S76" s="118"/>
      <c r="T76" s="118"/>
      <c r="U76" s="118"/>
      <c r="V76" s="118"/>
      <c r="W76" s="118"/>
      <c r="X76" s="118"/>
      <c r="Y76" s="118"/>
      <c r="Z76" s="118"/>
      <c r="AA76" s="10"/>
      <c r="AB76" s="10"/>
      <c r="AC76" s="118"/>
      <c r="AD76" s="10"/>
      <c r="AE76" s="10"/>
      <c r="AF76" s="118"/>
      <c r="AG76" s="10"/>
      <c r="AH76" s="10"/>
    </row>
    <row r="77" spans="1:34" ht="15.6" customHeight="1" x14ac:dyDescent="0.3">
      <c r="A77" s="18"/>
      <c r="B77" s="44"/>
      <c r="C77" s="79" t="s">
        <v>374</v>
      </c>
      <c r="D77" s="7"/>
      <c r="E77" s="8"/>
      <c r="F77" s="123">
        <f t="shared" si="1"/>
        <v>0</v>
      </c>
      <c r="G77" s="68"/>
      <c r="H77" s="68"/>
      <c r="I77" s="45"/>
      <c r="J77" s="14"/>
      <c r="K77" s="118"/>
      <c r="L77" s="118"/>
      <c r="M77" s="118"/>
      <c r="N77" s="118"/>
      <c r="O77" s="118"/>
      <c r="P77" s="118"/>
      <c r="Q77" s="118"/>
      <c r="R77" s="118"/>
      <c r="S77" s="118"/>
      <c r="T77" s="118"/>
      <c r="U77" s="118"/>
      <c r="V77" s="118"/>
      <c r="W77" s="118"/>
      <c r="X77" s="118"/>
      <c r="Y77" s="118"/>
      <c r="Z77" s="118"/>
      <c r="AA77" s="10"/>
      <c r="AB77" s="10"/>
      <c r="AC77" s="118"/>
      <c r="AD77" s="10"/>
      <c r="AE77" s="10"/>
      <c r="AF77" s="118"/>
      <c r="AG77" s="10"/>
      <c r="AH77" s="10"/>
    </row>
    <row r="78" spans="1:34" ht="15.6" customHeight="1" x14ac:dyDescent="0.35">
      <c r="A78" s="18"/>
      <c r="B78" s="44"/>
      <c r="C78" s="89" t="s">
        <v>493</v>
      </c>
      <c r="D78" s="83">
        <f>SUM(D72:D77)</f>
        <v>0</v>
      </c>
      <c r="E78" s="84">
        <f>SUM(E72:E77)</f>
        <v>0</v>
      </c>
      <c r="F78" s="123">
        <f t="shared" si="1"/>
        <v>0</v>
      </c>
      <c r="G78" s="68"/>
      <c r="H78" s="68"/>
      <c r="I78" s="45"/>
      <c r="J78" s="14"/>
      <c r="K78" s="118"/>
      <c r="L78" s="118"/>
      <c r="M78" s="118"/>
      <c r="N78" s="118"/>
      <c r="O78" s="118"/>
      <c r="P78" s="118"/>
      <c r="Q78" s="118"/>
      <c r="R78" s="118"/>
      <c r="S78" s="118"/>
      <c r="T78" s="118"/>
      <c r="U78" s="118"/>
      <c r="V78" s="118"/>
      <c r="W78" s="118"/>
      <c r="X78" s="118"/>
      <c r="Y78" s="118"/>
      <c r="Z78" s="118"/>
      <c r="AA78" s="10"/>
      <c r="AB78" s="10"/>
      <c r="AC78" s="118"/>
      <c r="AD78" s="10"/>
      <c r="AE78" s="10"/>
      <c r="AF78" s="118"/>
      <c r="AG78" s="10"/>
      <c r="AH78" s="10"/>
    </row>
    <row r="79" spans="1:34" ht="4.95" customHeight="1" x14ac:dyDescent="0.3">
      <c r="A79" s="18"/>
      <c r="B79" s="44"/>
      <c r="C79" s="70"/>
      <c r="D79" s="70"/>
      <c r="E79" s="70"/>
      <c r="F79" s="70"/>
      <c r="G79" s="70"/>
      <c r="H79" s="64"/>
      <c r="I79" s="45"/>
      <c r="J79" s="16"/>
      <c r="K79" s="118"/>
      <c r="L79" s="118"/>
      <c r="M79" s="118"/>
      <c r="N79" s="118"/>
      <c r="O79" s="118"/>
      <c r="P79" s="118"/>
      <c r="Q79" s="118"/>
      <c r="R79" s="118"/>
      <c r="S79" s="118"/>
      <c r="T79" s="118"/>
      <c r="U79" s="118"/>
      <c r="V79" s="118"/>
      <c r="W79" s="118"/>
      <c r="X79" s="118"/>
      <c r="Y79" s="118"/>
      <c r="Z79" s="118"/>
      <c r="AA79" s="10"/>
      <c r="AB79" s="10"/>
      <c r="AC79" s="118"/>
      <c r="AD79" s="10"/>
      <c r="AE79" s="10"/>
      <c r="AF79" s="118"/>
      <c r="AG79" s="10"/>
      <c r="AH79" s="10"/>
    </row>
    <row r="80" spans="1:34" ht="15.6" customHeight="1" x14ac:dyDescent="0.3">
      <c r="A80" s="18"/>
      <c r="B80" s="44"/>
      <c r="C80" s="86" t="str">
        <f>IF(AND(D54=D68,D54=D78),"",Sheet2!$G$72)</f>
        <v/>
      </c>
      <c r="D80" s="70"/>
      <c r="E80" s="70"/>
      <c r="F80" s="70"/>
      <c r="G80" s="70"/>
      <c r="H80" s="64"/>
      <c r="I80" s="45"/>
      <c r="J80" s="10"/>
      <c r="K80" s="118"/>
      <c r="L80" s="118"/>
      <c r="M80" s="118"/>
      <c r="N80" s="118"/>
      <c r="O80" s="118"/>
      <c r="P80" s="118"/>
      <c r="Q80" s="118"/>
      <c r="R80" s="118"/>
      <c r="S80" s="118"/>
      <c r="T80" s="118"/>
      <c r="U80" s="118"/>
      <c r="V80" s="118"/>
      <c r="W80" s="118"/>
      <c r="X80" s="118"/>
      <c r="Y80" s="118"/>
      <c r="Z80" s="118"/>
      <c r="AA80" s="10"/>
      <c r="AB80" s="10"/>
      <c r="AC80" s="118"/>
      <c r="AD80" s="10"/>
      <c r="AE80" s="10"/>
      <c r="AF80" s="118"/>
      <c r="AG80" s="10"/>
      <c r="AH80" s="10"/>
    </row>
    <row r="81" spans="1:34" ht="4.95" customHeight="1" x14ac:dyDescent="0.3">
      <c r="A81" s="18"/>
      <c r="B81" s="44"/>
      <c r="C81" s="86"/>
      <c r="D81" s="87"/>
      <c r="E81" s="87"/>
      <c r="F81" s="87"/>
      <c r="G81" s="87"/>
      <c r="H81" s="87"/>
      <c r="I81" s="45"/>
      <c r="J81" s="10"/>
      <c r="K81" s="118"/>
      <c r="L81" s="118"/>
      <c r="M81" s="118"/>
      <c r="N81" s="118"/>
      <c r="O81" s="118"/>
      <c r="P81" s="118"/>
      <c r="Q81" s="118"/>
      <c r="R81" s="118"/>
      <c r="S81" s="118"/>
      <c r="T81" s="118"/>
      <c r="U81" s="118"/>
      <c r="V81" s="118"/>
      <c r="W81" s="118"/>
      <c r="X81" s="118"/>
      <c r="Y81" s="118"/>
      <c r="Z81" s="118"/>
      <c r="AA81" s="10"/>
      <c r="AB81" s="10"/>
      <c r="AC81" s="118"/>
      <c r="AD81" s="10"/>
      <c r="AE81" s="10"/>
      <c r="AF81" s="118"/>
      <c r="AG81" s="10"/>
      <c r="AH81" s="10"/>
    </row>
    <row r="82" spans="1:34" ht="15.6" customHeight="1" x14ac:dyDescent="0.3">
      <c r="A82" s="18"/>
      <c r="B82" s="44"/>
      <c r="C82" s="86" t="str">
        <f>IF(AND(E54=E68,E54=E78),"",Sheet2!$G$73)</f>
        <v/>
      </c>
      <c r="D82" s="87"/>
      <c r="E82" s="87"/>
      <c r="F82" s="87"/>
      <c r="G82" s="87"/>
      <c r="H82" s="64"/>
      <c r="I82" s="45"/>
      <c r="J82" s="10"/>
      <c r="K82" s="118"/>
      <c r="L82" s="118"/>
      <c r="M82" s="118"/>
      <c r="N82" s="118"/>
      <c r="O82" s="118"/>
      <c r="P82" s="118"/>
      <c r="Q82" s="118"/>
      <c r="R82" s="118"/>
      <c r="S82" s="118"/>
      <c r="T82" s="118"/>
      <c r="U82" s="118"/>
      <c r="V82" s="118"/>
      <c r="W82" s="118"/>
      <c r="X82" s="118"/>
      <c r="Y82" s="118"/>
      <c r="Z82" s="118"/>
      <c r="AA82" s="10"/>
      <c r="AB82" s="10"/>
      <c r="AC82" s="118"/>
      <c r="AD82" s="10"/>
      <c r="AE82" s="10"/>
      <c r="AF82" s="118"/>
      <c r="AG82" s="10"/>
      <c r="AH82" s="10"/>
    </row>
    <row r="83" spans="1:34" ht="15.6" customHeight="1" thickBot="1" x14ac:dyDescent="0.35">
      <c r="A83" s="18"/>
      <c r="B83" s="74"/>
      <c r="C83" s="88"/>
      <c r="D83" s="88"/>
      <c r="E83" s="88"/>
      <c r="F83" s="88"/>
      <c r="G83" s="88"/>
      <c r="H83" s="88"/>
      <c r="I83" s="75"/>
      <c r="J83" s="10"/>
      <c r="K83" s="118"/>
      <c r="L83" s="118"/>
      <c r="M83" s="118"/>
      <c r="N83" s="118"/>
      <c r="O83" s="118"/>
      <c r="P83" s="118"/>
      <c r="Q83" s="118"/>
      <c r="R83" s="118"/>
      <c r="S83" s="118"/>
      <c r="T83" s="118"/>
      <c r="U83" s="118"/>
      <c r="V83" s="118"/>
      <c r="W83" s="118"/>
      <c r="X83" s="118"/>
      <c r="Y83" s="118"/>
      <c r="Z83" s="118"/>
      <c r="AA83" s="10"/>
      <c r="AB83" s="10"/>
      <c r="AC83" s="118"/>
      <c r="AD83" s="10"/>
      <c r="AE83" s="10"/>
      <c r="AF83" s="118"/>
      <c r="AG83" s="10"/>
      <c r="AH83" s="10"/>
    </row>
    <row r="84" spans="1:34" ht="7.95" customHeight="1" thickTop="1" x14ac:dyDescent="0.3">
      <c r="A84" s="18"/>
      <c r="B84" s="1"/>
      <c r="C84" s="1"/>
      <c r="D84" s="1"/>
      <c r="E84" s="1"/>
      <c r="F84" s="1"/>
      <c r="G84" s="1"/>
      <c r="H84" s="1"/>
      <c r="I84" s="1"/>
      <c r="J84" s="10"/>
      <c r="K84" s="118"/>
      <c r="L84" s="118"/>
      <c r="M84" s="118"/>
      <c r="N84" s="118"/>
      <c r="O84" s="118"/>
      <c r="P84" s="118"/>
      <c r="Q84" s="118"/>
      <c r="R84" s="118"/>
      <c r="S84" s="118"/>
      <c r="T84" s="118"/>
      <c r="U84" s="118"/>
      <c r="V84" s="118"/>
      <c r="W84" s="118"/>
      <c r="X84" s="118"/>
      <c r="Y84" s="118"/>
      <c r="Z84" s="118"/>
      <c r="AA84" s="10"/>
      <c r="AB84" s="10"/>
      <c r="AC84" s="118"/>
      <c r="AD84" s="10"/>
      <c r="AE84" s="10"/>
      <c r="AF84" s="118"/>
      <c r="AG84" s="10"/>
      <c r="AH84" s="10"/>
    </row>
    <row r="85" spans="1:34" ht="8.4" customHeight="1" x14ac:dyDescent="0.3">
      <c r="A85" s="18"/>
      <c r="B85" s="92"/>
      <c r="C85" s="93"/>
      <c r="D85" s="93"/>
      <c r="E85" s="93"/>
      <c r="F85" s="93"/>
      <c r="G85" s="93"/>
      <c r="H85" s="93"/>
      <c r="I85" s="94"/>
      <c r="J85" s="10"/>
      <c r="K85" s="118"/>
      <c r="L85" s="118"/>
      <c r="M85" s="118"/>
      <c r="N85" s="118"/>
      <c r="O85" s="118"/>
      <c r="P85" s="118"/>
      <c r="Q85" s="118"/>
      <c r="R85" s="118"/>
      <c r="S85" s="118"/>
      <c r="T85" s="118"/>
      <c r="U85" s="118"/>
      <c r="V85" s="118"/>
      <c r="W85" s="118"/>
      <c r="X85" s="118"/>
      <c r="Y85" s="118"/>
      <c r="Z85" s="118"/>
      <c r="AA85" s="10"/>
      <c r="AB85" s="10"/>
      <c r="AC85" s="118"/>
      <c r="AD85" s="10"/>
      <c r="AE85" s="10"/>
      <c r="AF85" s="118"/>
      <c r="AG85" s="10"/>
      <c r="AH85" s="10"/>
    </row>
    <row r="86" spans="1:34" ht="15" customHeight="1" x14ac:dyDescent="0.4">
      <c r="A86" s="18"/>
      <c r="B86" s="95"/>
      <c r="C86" s="96" t="str">
        <f>Sheet2!G111</f>
        <v>• Una vez que complete el Formulario 3.1.4, por favor</v>
      </c>
      <c r="D86" s="97"/>
      <c r="E86" s="97"/>
      <c r="F86" s="98"/>
      <c r="G86" s="99"/>
      <c r="H86" s="100"/>
      <c r="I86" s="101"/>
      <c r="J86" s="10"/>
      <c r="K86" s="118"/>
      <c r="L86" s="118"/>
      <c r="M86" s="118"/>
      <c r="N86" s="118"/>
      <c r="O86" s="118"/>
      <c r="P86" s="118"/>
      <c r="Q86" s="118"/>
      <c r="R86" s="118"/>
      <c r="S86" s="118"/>
      <c r="T86" s="118"/>
      <c r="U86" s="118"/>
      <c r="V86" s="118"/>
      <c r="W86" s="118"/>
      <c r="X86" s="118"/>
      <c r="Y86" s="118"/>
      <c r="Z86" s="118"/>
      <c r="AA86" s="10"/>
      <c r="AB86" s="10"/>
      <c r="AC86" s="10"/>
      <c r="AD86" s="10"/>
      <c r="AE86" s="10"/>
      <c r="AF86" s="10"/>
      <c r="AG86" s="10"/>
      <c r="AH86" s="10"/>
    </row>
    <row r="87" spans="1:34" ht="30" x14ac:dyDescent="0.7">
      <c r="A87" s="18"/>
      <c r="B87" s="95"/>
      <c r="C87" s="102" t="str">
        <f>Sheet2!G112</f>
        <v>a) grábelo con el siguiente nombre:</v>
      </c>
      <c r="D87" s="103" t="str">
        <f>"DO_"&amp;IF(OR(ISBLANK(D29),D29=0),"FLOid",D29)</f>
        <v>DO_FLOid</v>
      </c>
      <c r="E87" s="104"/>
      <c r="F87" s="105"/>
      <c r="G87" s="105"/>
      <c r="H87" s="100"/>
      <c r="I87" s="101"/>
      <c r="J87" s="10"/>
      <c r="K87" s="118"/>
      <c r="L87" s="118"/>
      <c r="M87" s="118"/>
      <c r="N87" s="118"/>
      <c r="O87" s="118"/>
      <c r="P87" s="118"/>
      <c r="Q87" s="118"/>
      <c r="R87" s="118"/>
      <c r="S87" s="118"/>
      <c r="T87" s="118"/>
      <c r="U87" s="118"/>
      <c r="V87" s="118"/>
      <c r="W87" s="118"/>
      <c r="X87" s="118"/>
      <c r="Y87" s="118"/>
      <c r="Z87" s="118"/>
      <c r="AA87" s="10"/>
      <c r="AB87" s="10"/>
      <c r="AC87" s="10"/>
      <c r="AD87" s="10"/>
      <c r="AE87" s="10"/>
      <c r="AF87" s="10"/>
      <c r="AG87" s="10"/>
      <c r="AH87" s="10"/>
    </row>
    <row r="88" spans="1:34" ht="4.95" customHeight="1" x14ac:dyDescent="0.3">
      <c r="A88" s="18"/>
      <c r="B88" s="95"/>
      <c r="C88" s="106"/>
      <c r="D88" s="100"/>
      <c r="E88" s="100"/>
      <c r="F88" s="97"/>
      <c r="G88" s="97"/>
      <c r="H88" s="100"/>
      <c r="I88" s="101"/>
      <c r="J88" s="10"/>
      <c r="K88" s="118"/>
      <c r="L88" s="118"/>
      <c r="M88" s="118"/>
      <c r="N88" s="118"/>
      <c r="O88" s="118"/>
      <c r="P88" s="118"/>
      <c r="Q88" s="118"/>
      <c r="R88" s="118"/>
      <c r="S88" s="118"/>
      <c r="T88" s="118"/>
      <c r="U88" s="118"/>
      <c r="V88" s="118"/>
      <c r="W88" s="118"/>
      <c r="X88" s="118"/>
      <c r="Y88" s="118"/>
      <c r="Z88" s="118"/>
      <c r="AA88" s="10"/>
      <c r="AB88" s="10"/>
      <c r="AC88" s="10"/>
      <c r="AD88" s="10"/>
      <c r="AE88" s="10"/>
      <c r="AF88" s="10"/>
      <c r="AG88" s="10"/>
      <c r="AH88" s="10"/>
    </row>
    <row r="89" spans="1:34" ht="15.6" customHeight="1" x14ac:dyDescent="0.3">
      <c r="A89" s="18"/>
      <c r="B89" s="95"/>
      <c r="C89" s="102" t="str">
        <f>Sheet2!G113</f>
        <v>b) envíelo al correo electrónico:</v>
      </c>
      <c r="D89" s="107" t="s">
        <v>407</v>
      </c>
      <c r="E89" s="104"/>
      <c r="F89" s="108"/>
      <c r="G89" s="108"/>
      <c r="H89" s="100"/>
      <c r="I89" s="101"/>
      <c r="J89" s="10"/>
      <c r="K89" s="118"/>
      <c r="L89" s="118"/>
      <c r="M89" s="118"/>
      <c r="N89" s="118"/>
      <c r="O89" s="118"/>
      <c r="P89" s="118"/>
      <c r="Q89" s="118"/>
      <c r="R89" s="118"/>
      <c r="S89" s="118"/>
      <c r="T89" s="118"/>
      <c r="U89" s="118"/>
      <c r="V89" s="118"/>
      <c r="W89" s="118"/>
      <c r="X89" s="118"/>
      <c r="Y89" s="118"/>
      <c r="Z89" s="118"/>
      <c r="AA89" s="10"/>
      <c r="AB89" s="10"/>
      <c r="AC89" s="10"/>
      <c r="AD89" s="10"/>
      <c r="AE89" s="10"/>
      <c r="AF89" s="10"/>
      <c r="AG89" s="10"/>
      <c r="AH89" s="10"/>
    </row>
    <row r="90" spans="1:34" ht="9" customHeight="1" x14ac:dyDescent="0.3">
      <c r="A90" s="18"/>
      <c r="B90" s="95"/>
      <c r="C90" s="111"/>
      <c r="D90" s="104"/>
      <c r="E90" s="104"/>
      <c r="F90" s="108"/>
      <c r="G90" s="108"/>
      <c r="H90" s="100"/>
      <c r="I90" s="101"/>
      <c r="J90" s="10"/>
      <c r="K90" s="118"/>
      <c r="L90" s="118"/>
      <c r="M90" s="118"/>
      <c r="N90" s="118"/>
      <c r="O90" s="118"/>
      <c r="P90" s="118"/>
      <c r="Q90" s="118"/>
      <c r="R90" s="118"/>
      <c r="S90" s="118"/>
      <c r="T90" s="118"/>
      <c r="U90" s="118"/>
      <c r="V90" s="118"/>
      <c r="W90" s="118"/>
      <c r="X90" s="118"/>
      <c r="Y90" s="118"/>
      <c r="Z90" s="118"/>
      <c r="AA90" s="10"/>
      <c r="AB90" s="10"/>
      <c r="AC90" s="10"/>
      <c r="AD90" s="10"/>
      <c r="AE90" s="10"/>
      <c r="AF90" s="10"/>
      <c r="AG90" s="10"/>
      <c r="AH90" s="10"/>
    </row>
    <row r="91" spans="1:34" ht="15.6" customHeight="1" x14ac:dyDescent="0.3">
      <c r="A91" s="18"/>
      <c r="B91" s="95"/>
      <c r="C91" s="96" t="str">
        <f>Sheet2!G115</f>
        <v>• Si usted tiene alguna pregunta sobre como completar el Formulario 3.1.4, por favor escríbanos al correo electrónico:</v>
      </c>
      <c r="D91" s="104"/>
      <c r="E91" s="104"/>
      <c r="F91" s="108"/>
      <c r="G91" s="108"/>
      <c r="H91" s="100"/>
      <c r="I91" s="101"/>
      <c r="J91" s="10"/>
      <c r="K91" s="118"/>
      <c r="L91" s="118"/>
      <c r="M91" s="118"/>
      <c r="N91" s="118"/>
      <c r="O91" s="118"/>
      <c r="P91" s="118"/>
      <c r="Q91" s="118"/>
      <c r="R91" s="118"/>
      <c r="S91" s="118"/>
      <c r="T91" s="118"/>
      <c r="U91" s="118"/>
      <c r="V91" s="118"/>
      <c r="W91" s="118"/>
      <c r="X91" s="118"/>
      <c r="Y91" s="118"/>
      <c r="Z91" s="118"/>
      <c r="AA91" s="10"/>
      <c r="AB91" s="10"/>
      <c r="AC91" s="10"/>
      <c r="AD91" s="10"/>
      <c r="AE91" s="10"/>
      <c r="AF91" s="10"/>
      <c r="AG91" s="10"/>
      <c r="AH91" s="10"/>
    </row>
    <row r="92" spans="1:34" ht="15.6" customHeight="1" x14ac:dyDescent="0.3">
      <c r="A92" s="18"/>
      <c r="B92" s="95"/>
      <c r="C92" s="100"/>
      <c r="D92" s="107" t="s">
        <v>407</v>
      </c>
      <c r="E92" s="100"/>
      <c r="F92" s="100"/>
      <c r="G92" s="100"/>
      <c r="H92" s="100"/>
      <c r="I92" s="101"/>
      <c r="J92" s="10"/>
      <c r="K92" s="118"/>
      <c r="L92" s="118"/>
      <c r="M92" s="118"/>
      <c r="N92" s="118"/>
      <c r="O92" s="118"/>
      <c r="P92" s="118"/>
      <c r="Q92" s="118"/>
      <c r="R92" s="118"/>
      <c r="S92" s="118"/>
      <c r="T92" s="118"/>
      <c r="U92" s="118"/>
      <c r="V92" s="118"/>
      <c r="W92" s="118"/>
      <c r="X92" s="118"/>
      <c r="Y92" s="118"/>
      <c r="Z92" s="118"/>
      <c r="AA92" s="10"/>
      <c r="AB92" s="10"/>
      <c r="AC92" s="10"/>
      <c r="AD92" s="10"/>
      <c r="AE92" s="10"/>
      <c r="AF92" s="10"/>
      <c r="AG92" s="10"/>
      <c r="AH92" s="10"/>
    </row>
    <row r="93" spans="1:34" ht="6.6" customHeight="1" x14ac:dyDescent="0.3">
      <c r="A93" s="18"/>
      <c r="B93" s="112"/>
      <c r="C93" s="113"/>
      <c r="D93" s="113"/>
      <c r="E93" s="113"/>
      <c r="F93" s="113"/>
      <c r="G93" s="113"/>
      <c r="H93" s="113"/>
      <c r="I93" s="114"/>
      <c r="J93" s="10"/>
      <c r="K93" s="118"/>
      <c r="L93" s="118"/>
      <c r="M93" s="118"/>
      <c r="N93" s="118"/>
      <c r="O93" s="118"/>
      <c r="P93" s="118"/>
      <c r="Q93" s="118"/>
      <c r="R93" s="118"/>
      <c r="S93" s="118"/>
      <c r="T93" s="118"/>
      <c r="U93" s="118"/>
      <c r="V93" s="118"/>
      <c r="W93" s="118"/>
      <c r="X93" s="118"/>
      <c r="Y93" s="118"/>
      <c r="Z93" s="118"/>
      <c r="AA93" s="10"/>
      <c r="AB93" s="10"/>
      <c r="AC93" s="10"/>
      <c r="AD93" s="10"/>
      <c r="AE93" s="10"/>
      <c r="AF93" s="10"/>
      <c r="AG93" s="10"/>
      <c r="AH93" s="10"/>
    </row>
    <row r="94" spans="1:34" x14ac:dyDescent="0.3">
      <c r="A94" s="18"/>
      <c r="B94" s="18"/>
      <c r="C94" s="18"/>
      <c r="D94" s="18"/>
      <c r="E94" s="18"/>
      <c r="F94" s="18"/>
      <c r="G94" s="18"/>
      <c r="H94" s="18"/>
      <c r="I94" s="18"/>
      <c r="J94" s="10"/>
      <c r="K94" s="118"/>
      <c r="L94" s="118"/>
      <c r="M94" s="118"/>
      <c r="N94" s="118"/>
      <c r="O94" s="118"/>
      <c r="P94" s="118"/>
      <c r="Q94" s="118"/>
      <c r="R94" s="118"/>
      <c r="S94" s="118"/>
      <c r="T94" s="118"/>
      <c r="U94" s="118"/>
      <c r="V94" s="118"/>
      <c r="W94" s="118"/>
      <c r="X94" s="118"/>
      <c r="Y94" s="118"/>
      <c r="Z94" s="118"/>
      <c r="AA94" s="10"/>
      <c r="AB94" s="10"/>
      <c r="AC94" s="10"/>
      <c r="AD94" s="10"/>
      <c r="AE94" s="10"/>
      <c r="AF94" s="10"/>
      <c r="AG94" s="10"/>
      <c r="AH94" s="10"/>
    </row>
    <row r="95" spans="1:34" x14ac:dyDescent="0.3">
      <c r="A95" s="18"/>
      <c r="B95" s="18"/>
      <c r="C95" s="18"/>
      <c r="D95" s="18"/>
      <c r="E95" s="18"/>
      <c r="F95" s="18"/>
      <c r="G95" s="18"/>
      <c r="H95" s="18"/>
      <c r="I95" s="18"/>
      <c r="J95" s="10"/>
      <c r="K95" s="118"/>
      <c r="L95" s="118"/>
      <c r="M95" s="118"/>
      <c r="N95" s="118"/>
      <c r="O95" s="118"/>
      <c r="P95" s="118"/>
      <c r="Q95" s="118"/>
      <c r="R95" s="118"/>
      <c r="S95" s="118"/>
      <c r="T95" s="118"/>
      <c r="U95" s="118"/>
      <c r="V95" s="118"/>
      <c r="W95" s="118"/>
      <c r="X95" s="118"/>
      <c r="Y95" s="118"/>
      <c r="Z95" s="118"/>
      <c r="AA95" s="10"/>
      <c r="AB95" s="10"/>
      <c r="AC95" s="10"/>
      <c r="AD95" s="10"/>
      <c r="AE95" s="10"/>
      <c r="AF95" s="10"/>
      <c r="AG95" s="10"/>
      <c r="AH95" s="10"/>
    </row>
    <row r="96" spans="1:34" x14ac:dyDescent="0.3">
      <c r="A96" s="18"/>
      <c r="B96" s="18"/>
      <c r="C96" s="18"/>
      <c r="D96" s="18"/>
      <c r="E96" s="18"/>
      <c r="F96" s="18"/>
      <c r="G96" s="18"/>
      <c r="H96" s="18"/>
      <c r="I96" s="18"/>
      <c r="J96" s="10"/>
      <c r="K96" s="118"/>
      <c r="L96" s="118"/>
      <c r="M96" s="118"/>
      <c r="N96" s="118"/>
      <c r="O96" s="118"/>
      <c r="P96" s="118"/>
      <c r="Q96" s="118"/>
      <c r="R96" s="118"/>
      <c r="S96" s="118"/>
      <c r="T96" s="118"/>
      <c r="U96" s="118"/>
      <c r="V96" s="118"/>
      <c r="W96" s="118"/>
      <c r="X96" s="118"/>
      <c r="Y96" s="118"/>
      <c r="Z96" s="118"/>
      <c r="AA96" s="10"/>
      <c r="AB96" s="10"/>
      <c r="AC96" s="10"/>
      <c r="AD96" s="10"/>
      <c r="AE96" s="10"/>
      <c r="AF96" s="10"/>
      <c r="AG96" s="10"/>
      <c r="AH96" s="10"/>
    </row>
    <row r="97" spans="1:34" x14ac:dyDescent="0.3">
      <c r="A97" s="18"/>
      <c r="B97" s="18"/>
      <c r="C97" s="18"/>
      <c r="D97" s="18"/>
      <c r="E97" s="18"/>
      <c r="F97" s="18"/>
      <c r="G97" s="18"/>
      <c r="H97" s="18"/>
      <c r="I97" s="18"/>
      <c r="J97" s="10"/>
      <c r="K97" s="118"/>
      <c r="L97" s="118"/>
      <c r="M97" s="118"/>
      <c r="N97" s="118"/>
      <c r="O97" s="118"/>
      <c r="P97" s="118"/>
      <c r="Q97" s="118"/>
      <c r="R97" s="118"/>
      <c r="S97" s="118"/>
      <c r="T97" s="118"/>
      <c r="U97" s="118"/>
      <c r="V97" s="118"/>
      <c r="W97" s="118"/>
      <c r="X97" s="118"/>
      <c r="Y97" s="118"/>
      <c r="Z97" s="118"/>
      <c r="AA97" s="10"/>
      <c r="AB97" s="10"/>
      <c r="AC97" s="10"/>
      <c r="AD97" s="10"/>
      <c r="AE97" s="10"/>
      <c r="AF97" s="10"/>
      <c r="AG97" s="10"/>
      <c r="AH97" s="10"/>
    </row>
    <row r="98" spans="1:34" x14ac:dyDescent="0.3">
      <c r="A98" s="18"/>
      <c r="B98" s="18"/>
      <c r="C98" s="18"/>
      <c r="D98" s="18"/>
      <c r="E98" s="18"/>
      <c r="F98" s="18"/>
      <c r="G98" s="18"/>
      <c r="H98" s="9"/>
      <c r="I98" s="18"/>
      <c r="J98" s="10"/>
      <c r="K98" s="118"/>
      <c r="L98" s="118"/>
      <c r="M98" s="118"/>
      <c r="N98" s="118"/>
      <c r="O98" s="118"/>
      <c r="P98" s="118"/>
      <c r="Q98" s="118"/>
      <c r="R98" s="118"/>
      <c r="S98" s="118"/>
      <c r="T98" s="118"/>
      <c r="U98" s="118"/>
      <c r="V98" s="118"/>
      <c r="W98" s="118"/>
      <c r="X98" s="118"/>
      <c r="Y98" s="118"/>
      <c r="Z98" s="118"/>
      <c r="AA98" s="10"/>
      <c r="AB98" s="10"/>
      <c r="AC98" s="10"/>
      <c r="AD98" s="10"/>
      <c r="AE98" s="10"/>
      <c r="AF98" s="10"/>
      <c r="AG98" s="10"/>
      <c r="AH98" s="10"/>
    </row>
    <row r="99" spans="1:34" x14ac:dyDescent="0.3">
      <c r="A99" s="18"/>
      <c r="B99" s="18"/>
      <c r="C99" s="18"/>
      <c r="D99" s="18"/>
      <c r="E99" s="18"/>
      <c r="F99" s="18"/>
      <c r="G99" s="18"/>
      <c r="H99" s="9"/>
      <c r="I99" s="18"/>
      <c r="J99" s="10"/>
      <c r="K99" s="118"/>
      <c r="L99" s="118"/>
      <c r="M99" s="118"/>
      <c r="N99" s="118"/>
      <c r="O99" s="118"/>
      <c r="P99" s="118"/>
      <c r="Q99" s="118"/>
      <c r="R99" s="118"/>
      <c r="S99" s="118"/>
      <c r="T99" s="118"/>
      <c r="U99" s="118"/>
      <c r="V99" s="118"/>
      <c r="W99" s="118"/>
      <c r="X99" s="118"/>
      <c r="Y99" s="118"/>
      <c r="Z99" s="118"/>
      <c r="AA99" s="10"/>
      <c r="AB99" s="10"/>
      <c r="AC99" s="10"/>
      <c r="AD99" s="10"/>
      <c r="AE99" s="10"/>
      <c r="AF99" s="10"/>
      <c r="AG99" s="10"/>
      <c r="AH99" s="10"/>
    </row>
    <row r="100" spans="1:34" x14ac:dyDescent="0.3">
      <c r="A100" s="18"/>
      <c r="B100" s="18"/>
      <c r="C100" s="18"/>
      <c r="D100" s="18"/>
      <c r="E100" s="18"/>
      <c r="F100" s="18"/>
      <c r="G100" s="18"/>
      <c r="H100" s="9"/>
      <c r="I100" s="18"/>
      <c r="J100" s="10"/>
      <c r="K100" s="118"/>
      <c r="L100" s="118"/>
      <c r="M100" s="118"/>
      <c r="N100" s="118"/>
      <c r="O100" s="118"/>
      <c r="P100" s="118"/>
      <c r="Q100" s="118"/>
      <c r="R100" s="118"/>
      <c r="S100" s="118"/>
      <c r="T100" s="118"/>
      <c r="U100" s="118"/>
      <c r="V100" s="118"/>
      <c r="W100" s="118"/>
      <c r="X100" s="118"/>
      <c r="Y100" s="118"/>
      <c r="Z100" s="118"/>
      <c r="AA100" s="10"/>
      <c r="AB100" s="10"/>
      <c r="AC100" s="10"/>
      <c r="AD100" s="10"/>
      <c r="AE100" s="10"/>
      <c r="AF100" s="10"/>
      <c r="AG100" s="10"/>
      <c r="AH100" s="10"/>
    </row>
    <row r="101" spans="1:34" x14ac:dyDescent="0.3">
      <c r="A101" s="18"/>
      <c r="B101" s="18"/>
      <c r="C101" s="18"/>
      <c r="D101" s="18"/>
      <c r="E101" s="18"/>
      <c r="F101" s="18"/>
      <c r="G101" s="18"/>
      <c r="H101" s="9"/>
      <c r="I101" s="18"/>
      <c r="J101" s="10"/>
      <c r="K101" s="118"/>
      <c r="L101" s="118"/>
      <c r="M101" s="118"/>
      <c r="N101" s="118"/>
      <c r="O101" s="118"/>
      <c r="P101" s="118"/>
      <c r="Q101" s="118"/>
      <c r="R101" s="118"/>
      <c r="S101" s="118"/>
      <c r="T101" s="118"/>
      <c r="U101" s="118"/>
      <c r="V101" s="118"/>
      <c r="W101" s="118"/>
      <c r="X101" s="118"/>
      <c r="Y101" s="118"/>
      <c r="Z101" s="118"/>
      <c r="AA101" s="10"/>
      <c r="AB101" s="10"/>
      <c r="AC101" s="10"/>
      <c r="AD101" s="10"/>
      <c r="AE101" s="10"/>
      <c r="AF101" s="10"/>
      <c r="AG101" s="10"/>
      <c r="AH101" s="10"/>
    </row>
    <row r="102" spans="1:34" x14ac:dyDescent="0.3">
      <c r="A102" s="18"/>
      <c r="B102" s="18"/>
      <c r="C102" s="18"/>
      <c r="D102" s="18"/>
      <c r="E102" s="18"/>
      <c r="F102" s="18"/>
      <c r="G102" s="18"/>
      <c r="H102" s="18"/>
      <c r="I102" s="18"/>
      <c r="J102" s="10"/>
      <c r="K102" s="118"/>
      <c r="L102" s="118"/>
      <c r="M102" s="118"/>
      <c r="N102" s="118"/>
      <c r="O102" s="118"/>
      <c r="P102" s="118"/>
      <c r="Q102" s="118"/>
      <c r="R102" s="118"/>
      <c r="S102" s="118"/>
      <c r="T102" s="118"/>
      <c r="U102" s="118"/>
      <c r="V102" s="118"/>
      <c r="W102" s="118"/>
      <c r="X102" s="118"/>
      <c r="Y102" s="118"/>
      <c r="Z102" s="118"/>
      <c r="AA102" s="10"/>
      <c r="AB102" s="10"/>
      <c r="AC102" s="10"/>
      <c r="AD102" s="10"/>
      <c r="AE102" s="10"/>
      <c r="AF102" s="10"/>
      <c r="AG102" s="10"/>
      <c r="AH102" s="10"/>
    </row>
    <row r="103" spans="1:34" x14ac:dyDescent="0.3">
      <c r="A103" s="18"/>
      <c r="B103" s="18"/>
      <c r="C103" s="18"/>
      <c r="D103" s="18"/>
      <c r="E103" s="18"/>
      <c r="F103" s="18"/>
      <c r="G103" s="18"/>
      <c r="H103" s="18"/>
      <c r="I103" s="18"/>
      <c r="J103" s="10"/>
      <c r="K103" s="118"/>
      <c r="L103" s="118"/>
      <c r="M103" s="118"/>
      <c r="N103" s="118"/>
      <c r="O103" s="118"/>
      <c r="P103" s="118"/>
      <c r="Q103" s="118"/>
      <c r="R103" s="118"/>
      <c r="S103" s="118"/>
      <c r="T103" s="118"/>
      <c r="U103" s="118"/>
      <c r="V103" s="118"/>
      <c r="W103" s="118"/>
      <c r="X103" s="118"/>
      <c r="Y103" s="118"/>
      <c r="Z103" s="118"/>
      <c r="AA103" s="10"/>
      <c r="AB103" s="10"/>
      <c r="AC103" s="10"/>
      <c r="AD103" s="10"/>
      <c r="AE103" s="10"/>
      <c r="AF103" s="10"/>
      <c r="AG103" s="10"/>
      <c r="AH103" s="10"/>
    </row>
    <row r="104" spans="1:34" x14ac:dyDescent="0.3">
      <c r="A104" s="18"/>
      <c r="B104" s="18"/>
      <c r="C104" s="18"/>
      <c r="D104" s="18"/>
      <c r="E104" s="18"/>
      <c r="F104" s="18"/>
      <c r="G104" s="18"/>
      <c r="H104" s="18"/>
      <c r="I104" s="18"/>
      <c r="J104" s="10"/>
      <c r="K104" s="118"/>
      <c r="L104" s="118"/>
      <c r="M104" s="118"/>
      <c r="N104" s="118"/>
      <c r="O104" s="118"/>
      <c r="P104" s="118"/>
      <c r="Q104" s="118"/>
      <c r="R104" s="118"/>
      <c r="S104" s="118"/>
      <c r="T104" s="118"/>
      <c r="U104" s="118"/>
      <c r="V104" s="118"/>
      <c r="W104" s="118"/>
      <c r="X104" s="118"/>
      <c r="Y104" s="118"/>
      <c r="Z104" s="118"/>
      <c r="AA104" s="10"/>
      <c r="AB104" s="10"/>
      <c r="AC104" s="10"/>
      <c r="AD104" s="10"/>
      <c r="AE104" s="10"/>
      <c r="AF104" s="10"/>
      <c r="AG104" s="10"/>
      <c r="AH104" s="10"/>
    </row>
    <row r="105" spans="1:34" x14ac:dyDescent="0.3">
      <c r="A105" s="18"/>
      <c r="B105" s="18"/>
      <c r="C105" s="18"/>
      <c r="D105" s="18"/>
      <c r="E105" s="18"/>
      <c r="F105" s="18"/>
      <c r="G105" s="18"/>
      <c r="H105" s="18"/>
      <c r="I105" s="18"/>
      <c r="J105" s="10"/>
      <c r="K105" s="118"/>
      <c r="L105" s="118"/>
      <c r="M105" s="118"/>
      <c r="N105" s="118"/>
      <c r="O105" s="118"/>
      <c r="P105" s="118"/>
      <c r="Q105" s="118"/>
      <c r="R105" s="118"/>
      <c r="S105" s="118"/>
      <c r="T105" s="118"/>
      <c r="U105" s="118"/>
      <c r="V105" s="118"/>
      <c r="W105" s="118"/>
      <c r="X105" s="118"/>
      <c r="Y105" s="118"/>
      <c r="Z105" s="118"/>
      <c r="AA105" s="10"/>
      <c r="AB105" s="10"/>
      <c r="AC105" s="10"/>
      <c r="AD105" s="10"/>
      <c r="AE105" s="10"/>
      <c r="AF105" s="10"/>
      <c r="AG105" s="10"/>
      <c r="AH105" s="10"/>
    </row>
    <row r="106" spans="1:34" x14ac:dyDescent="0.3">
      <c r="A106" s="18"/>
      <c r="B106" s="18"/>
      <c r="C106" s="18"/>
      <c r="D106" s="18"/>
      <c r="E106" s="18"/>
      <c r="F106" s="18"/>
      <c r="G106" s="18"/>
      <c r="H106" s="18"/>
      <c r="I106" s="18"/>
      <c r="J106" s="10"/>
      <c r="K106" s="118"/>
      <c r="L106" s="118"/>
      <c r="M106" s="118"/>
      <c r="N106" s="118"/>
      <c r="O106" s="118"/>
      <c r="P106" s="118"/>
      <c r="Q106" s="118"/>
      <c r="R106" s="118"/>
      <c r="S106" s="118"/>
      <c r="T106" s="118"/>
      <c r="U106" s="118"/>
      <c r="V106" s="118"/>
      <c r="W106" s="118"/>
      <c r="X106" s="118"/>
      <c r="Y106" s="118"/>
      <c r="Z106" s="118"/>
      <c r="AA106" s="10"/>
      <c r="AB106" s="10"/>
      <c r="AC106" s="10"/>
      <c r="AD106" s="10"/>
      <c r="AE106" s="10"/>
      <c r="AF106" s="10"/>
      <c r="AG106" s="10"/>
      <c r="AH106" s="10"/>
    </row>
    <row r="107" spans="1:34" x14ac:dyDescent="0.3">
      <c r="A107" s="18"/>
      <c r="B107" s="18"/>
      <c r="C107" s="18"/>
      <c r="D107" s="18"/>
      <c r="E107" s="18"/>
      <c r="F107" s="18"/>
      <c r="G107" s="18"/>
      <c r="H107" s="18"/>
      <c r="I107" s="18"/>
      <c r="J107" s="10"/>
      <c r="K107" s="118"/>
      <c r="L107" s="118"/>
      <c r="M107" s="118"/>
      <c r="N107" s="118"/>
      <c r="O107" s="118"/>
      <c r="P107" s="118"/>
      <c r="Q107" s="118"/>
      <c r="R107" s="118"/>
      <c r="S107" s="118"/>
      <c r="T107" s="118"/>
      <c r="U107" s="118"/>
      <c r="V107" s="118"/>
      <c r="W107" s="118"/>
      <c r="X107" s="118"/>
      <c r="Y107" s="118"/>
      <c r="Z107" s="118"/>
      <c r="AA107" s="10"/>
      <c r="AB107" s="10"/>
      <c r="AC107" s="10"/>
      <c r="AD107" s="10"/>
      <c r="AE107" s="10"/>
      <c r="AF107" s="10"/>
      <c r="AG107" s="10"/>
      <c r="AH107" s="10"/>
    </row>
    <row r="108" spans="1:34" x14ac:dyDescent="0.3">
      <c r="A108" s="18"/>
      <c r="B108" s="18"/>
      <c r="C108" s="18"/>
      <c r="D108" s="18"/>
      <c r="E108" s="18"/>
      <c r="F108" s="18"/>
      <c r="G108" s="18"/>
      <c r="H108" s="18"/>
      <c r="I108" s="18"/>
      <c r="J108" s="10"/>
      <c r="K108" s="118"/>
      <c r="L108" s="118"/>
      <c r="M108" s="118"/>
      <c r="N108" s="118"/>
      <c r="O108" s="118"/>
      <c r="P108" s="118"/>
      <c r="Q108" s="118"/>
      <c r="R108" s="118"/>
      <c r="S108" s="118"/>
      <c r="T108" s="118"/>
      <c r="U108" s="118"/>
      <c r="V108" s="118"/>
      <c r="W108" s="118"/>
      <c r="X108" s="118"/>
      <c r="Y108" s="118"/>
      <c r="Z108" s="118"/>
      <c r="AA108" s="10"/>
      <c r="AB108" s="10"/>
      <c r="AC108" s="10"/>
      <c r="AD108" s="10"/>
      <c r="AE108" s="10"/>
      <c r="AF108" s="10"/>
      <c r="AG108" s="10"/>
      <c r="AH108" s="10"/>
    </row>
    <row r="109" spans="1:34" x14ac:dyDescent="0.3">
      <c r="A109" s="18"/>
      <c r="B109" s="18"/>
      <c r="C109" s="18"/>
      <c r="D109" s="18"/>
      <c r="E109" s="18"/>
      <c r="F109" s="18"/>
      <c r="G109" s="18"/>
      <c r="H109" s="18"/>
      <c r="I109" s="18"/>
      <c r="J109" s="10"/>
      <c r="K109" s="118"/>
      <c r="L109" s="118"/>
      <c r="M109" s="118"/>
      <c r="N109" s="118"/>
      <c r="O109" s="118"/>
      <c r="P109" s="118"/>
      <c r="Q109" s="118"/>
      <c r="R109" s="118"/>
      <c r="S109" s="118"/>
      <c r="T109" s="118"/>
      <c r="U109" s="118"/>
      <c r="V109" s="118"/>
      <c r="W109" s="118"/>
      <c r="X109" s="118"/>
      <c r="Y109" s="118"/>
      <c r="Z109" s="118"/>
      <c r="AA109" s="10"/>
      <c r="AB109" s="10"/>
      <c r="AC109" s="10"/>
      <c r="AD109" s="10"/>
      <c r="AE109" s="10"/>
      <c r="AF109" s="10"/>
      <c r="AG109" s="10"/>
      <c r="AH109" s="10"/>
    </row>
    <row r="110" spans="1:34" x14ac:dyDescent="0.3">
      <c r="A110" s="18"/>
      <c r="B110" s="18"/>
      <c r="C110" s="18"/>
      <c r="D110" s="18"/>
      <c r="E110" s="18"/>
      <c r="F110" s="18"/>
      <c r="G110" s="18"/>
      <c r="H110" s="18"/>
      <c r="I110" s="18"/>
      <c r="J110" s="10"/>
      <c r="K110" s="118"/>
      <c r="L110" s="118"/>
      <c r="M110" s="118"/>
      <c r="N110" s="118"/>
      <c r="O110" s="118"/>
      <c r="P110" s="118"/>
      <c r="Q110" s="118"/>
      <c r="R110" s="118"/>
      <c r="S110" s="118"/>
      <c r="T110" s="118"/>
      <c r="U110" s="118"/>
      <c r="V110" s="118"/>
      <c r="W110" s="118"/>
      <c r="X110" s="118"/>
      <c r="Y110" s="118"/>
      <c r="Z110" s="118"/>
      <c r="AA110" s="10"/>
      <c r="AB110" s="10"/>
      <c r="AC110" s="10"/>
      <c r="AD110" s="10"/>
      <c r="AE110" s="10"/>
      <c r="AF110" s="10"/>
      <c r="AG110" s="10"/>
      <c r="AH110" s="10"/>
    </row>
    <row r="111" spans="1:34" x14ac:dyDescent="0.3">
      <c r="A111" s="18"/>
      <c r="B111" s="18"/>
      <c r="C111" s="18"/>
      <c r="D111" s="18"/>
      <c r="E111" s="18"/>
      <c r="F111" s="18"/>
      <c r="G111" s="18"/>
      <c r="H111" s="18"/>
      <c r="I111" s="18"/>
      <c r="J111" s="10"/>
      <c r="K111" s="118"/>
      <c r="L111" s="118"/>
      <c r="M111" s="118"/>
      <c r="N111" s="118"/>
      <c r="O111" s="118"/>
      <c r="P111" s="118"/>
      <c r="Q111" s="118"/>
      <c r="R111" s="118"/>
      <c r="S111" s="118"/>
      <c r="T111" s="118"/>
      <c r="U111" s="118"/>
      <c r="V111" s="118"/>
      <c r="W111" s="118"/>
      <c r="X111" s="118"/>
      <c r="Y111" s="118"/>
      <c r="Z111" s="118"/>
      <c r="AA111" s="10"/>
      <c r="AB111" s="10"/>
      <c r="AC111" s="10"/>
      <c r="AD111" s="10"/>
      <c r="AE111" s="10"/>
      <c r="AF111" s="10"/>
      <c r="AG111" s="10"/>
      <c r="AH111" s="10"/>
    </row>
    <row r="112" spans="1:34" x14ac:dyDescent="0.3">
      <c r="A112" s="18"/>
      <c r="B112" s="18"/>
      <c r="C112" s="18"/>
      <c r="D112" s="18"/>
      <c r="E112" s="18"/>
      <c r="F112" s="18"/>
      <c r="G112" s="18"/>
      <c r="H112" s="18"/>
      <c r="I112" s="18"/>
      <c r="J112" s="10"/>
      <c r="K112" s="118"/>
      <c r="L112" s="118"/>
      <c r="M112" s="118"/>
      <c r="N112" s="118"/>
      <c r="O112" s="118"/>
      <c r="P112" s="118"/>
      <c r="Q112" s="118"/>
      <c r="R112" s="118"/>
      <c r="S112" s="118"/>
      <c r="T112" s="118"/>
      <c r="U112" s="118"/>
      <c r="V112" s="118"/>
      <c r="W112" s="118"/>
      <c r="X112" s="118"/>
      <c r="Y112" s="118"/>
      <c r="Z112" s="118"/>
      <c r="AA112" s="10"/>
      <c r="AB112" s="10"/>
      <c r="AC112" s="10"/>
      <c r="AD112" s="10"/>
      <c r="AE112" s="10"/>
      <c r="AF112" s="10"/>
      <c r="AG112" s="10"/>
      <c r="AH112" s="10"/>
    </row>
    <row r="113" spans="1:34" x14ac:dyDescent="0.3">
      <c r="A113" s="18"/>
      <c r="B113" s="18"/>
      <c r="C113" s="18"/>
      <c r="D113" s="18"/>
      <c r="E113" s="18"/>
      <c r="F113" s="18"/>
      <c r="G113" s="18"/>
      <c r="H113" s="18"/>
      <c r="I113" s="18"/>
      <c r="J113" s="10"/>
      <c r="K113" s="118"/>
      <c r="L113" s="118"/>
      <c r="M113" s="118"/>
      <c r="N113" s="118"/>
      <c r="O113" s="118"/>
      <c r="P113" s="118"/>
      <c r="Q113" s="118"/>
      <c r="R113" s="118"/>
      <c r="S113" s="118"/>
      <c r="T113" s="118"/>
      <c r="U113" s="118"/>
      <c r="V113" s="118"/>
      <c r="W113" s="118"/>
      <c r="X113" s="118"/>
      <c r="Y113" s="118"/>
      <c r="Z113" s="118"/>
      <c r="AA113" s="10"/>
      <c r="AB113" s="10"/>
      <c r="AC113" s="10"/>
      <c r="AD113" s="10"/>
      <c r="AE113" s="10"/>
      <c r="AF113" s="10"/>
      <c r="AG113" s="10"/>
      <c r="AH113" s="10"/>
    </row>
    <row r="114" spans="1:34" x14ac:dyDescent="0.3">
      <c r="A114" s="18"/>
      <c r="B114" s="18"/>
      <c r="C114" s="18"/>
      <c r="D114" s="18"/>
      <c r="E114" s="18"/>
      <c r="F114" s="21"/>
      <c r="G114" s="18"/>
      <c r="H114" s="18"/>
      <c r="I114" s="18"/>
      <c r="J114" s="10"/>
      <c r="K114" s="118"/>
      <c r="L114" s="118"/>
      <c r="M114" s="118"/>
      <c r="N114" s="118"/>
      <c r="O114" s="118"/>
      <c r="P114" s="118"/>
      <c r="Q114" s="118"/>
      <c r="R114" s="118"/>
      <c r="S114" s="118"/>
      <c r="T114" s="118"/>
      <c r="U114" s="118"/>
      <c r="V114" s="118"/>
      <c r="W114" s="118"/>
      <c r="X114" s="118"/>
      <c r="Y114" s="118"/>
      <c r="Z114" s="118"/>
      <c r="AA114" s="10"/>
      <c r="AB114" s="10"/>
      <c r="AC114" s="10"/>
      <c r="AD114" s="10"/>
      <c r="AE114" s="10"/>
      <c r="AF114" s="10"/>
      <c r="AG114" s="10"/>
      <c r="AH114" s="10"/>
    </row>
    <row r="115" spans="1:34" x14ac:dyDescent="0.3">
      <c r="A115" s="18"/>
      <c r="B115" s="18"/>
      <c r="C115" s="18"/>
      <c r="D115" s="18"/>
      <c r="E115" s="18"/>
      <c r="F115" s="18"/>
      <c r="G115" s="18"/>
      <c r="H115" s="18"/>
      <c r="I115" s="18"/>
      <c r="J115" s="10"/>
      <c r="K115" s="118"/>
      <c r="L115" s="118"/>
      <c r="M115" s="118"/>
      <c r="N115" s="118"/>
      <c r="O115" s="118"/>
      <c r="P115" s="118"/>
      <c r="Q115" s="118"/>
      <c r="R115" s="118"/>
      <c r="S115" s="118"/>
      <c r="T115" s="118"/>
      <c r="U115" s="118"/>
      <c r="V115" s="118"/>
      <c r="W115" s="118"/>
      <c r="X115" s="118"/>
      <c r="Y115" s="118"/>
      <c r="Z115" s="118"/>
      <c r="AA115" s="10"/>
      <c r="AB115" s="10"/>
      <c r="AC115" s="10"/>
      <c r="AD115" s="10"/>
      <c r="AE115" s="10"/>
      <c r="AF115" s="10"/>
      <c r="AG115" s="10"/>
      <c r="AH115" s="10"/>
    </row>
    <row r="116" spans="1:34" x14ac:dyDescent="0.3">
      <c r="A116" s="18"/>
      <c r="B116" s="18"/>
      <c r="C116" s="18"/>
      <c r="D116" s="18"/>
      <c r="E116" s="18"/>
      <c r="F116" s="18"/>
      <c r="G116" s="18"/>
      <c r="H116" s="18"/>
      <c r="I116" s="18"/>
      <c r="J116" s="10"/>
      <c r="K116" s="118"/>
      <c r="L116" s="118"/>
      <c r="M116" s="118"/>
      <c r="N116" s="118"/>
      <c r="O116" s="118"/>
      <c r="P116" s="118"/>
      <c r="Q116" s="118"/>
      <c r="R116" s="118"/>
      <c r="S116" s="118"/>
      <c r="T116" s="118"/>
      <c r="U116" s="118"/>
      <c r="V116" s="118"/>
      <c r="W116" s="118"/>
      <c r="X116" s="118"/>
      <c r="Y116" s="118"/>
      <c r="Z116" s="118"/>
      <c r="AA116" s="10"/>
      <c r="AB116" s="10"/>
      <c r="AC116" s="10"/>
      <c r="AD116" s="10"/>
      <c r="AE116" s="10"/>
      <c r="AF116" s="10"/>
      <c r="AG116" s="10"/>
      <c r="AH116" s="10"/>
    </row>
    <row r="117" spans="1:34" x14ac:dyDescent="0.3">
      <c r="A117" s="18"/>
      <c r="B117" s="18"/>
      <c r="C117" s="18"/>
      <c r="D117" s="18"/>
      <c r="E117" s="18"/>
      <c r="F117" s="18"/>
      <c r="G117" s="18"/>
      <c r="H117" s="18"/>
      <c r="I117" s="18"/>
      <c r="J117" s="10"/>
      <c r="K117" s="118"/>
      <c r="L117" s="118"/>
      <c r="M117" s="118"/>
      <c r="N117" s="118"/>
      <c r="O117" s="118"/>
      <c r="P117" s="118"/>
      <c r="Q117" s="118"/>
      <c r="R117" s="118"/>
      <c r="S117" s="118"/>
      <c r="T117" s="118"/>
      <c r="U117" s="118"/>
      <c r="V117" s="118"/>
      <c r="W117" s="118"/>
      <c r="X117" s="118"/>
      <c r="Y117" s="118"/>
      <c r="Z117" s="118"/>
      <c r="AA117" s="10"/>
      <c r="AB117" s="10"/>
      <c r="AC117" s="10"/>
      <c r="AD117" s="10"/>
      <c r="AE117" s="10"/>
      <c r="AF117" s="10"/>
      <c r="AG117" s="10"/>
      <c r="AH117" s="10"/>
    </row>
    <row r="118" spans="1:34" x14ac:dyDescent="0.3">
      <c r="A118" s="18"/>
      <c r="B118" s="18"/>
      <c r="C118" s="18"/>
      <c r="D118" s="18"/>
      <c r="E118" s="18"/>
      <c r="F118" s="18"/>
      <c r="G118" s="18"/>
      <c r="H118" s="18"/>
      <c r="I118" s="18"/>
      <c r="J118" s="10"/>
      <c r="K118" s="118"/>
      <c r="L118" s="118"/>
      <c r="M118" s="118"/>
      <c r="N118" s="118"/>
      <c r="O118" s="118"/>
      <c r="P118" s="118"/>
      <c r="Q118" s="118"/>
      <c r="R118" s="118"/>
      <c r="S118" s="118"/>
      <c r="T118" s="118"/>
      <c r="U118" s="118"/>
      <c r="V118" s="118"/>
      <c r="W118" s="118"/>
      <c r="X118" s="118"/>
      <c r="Y118" s="118"/>
      <c r="Z118" s="118"/>
      <c r="AA118" s="10"/>
      <c r="AB118" s="10"/>
      <c r="AC118" s="10"/>
      <c r="AD118" s="10"/>
      <c r="AE118" s="10"/>
      <c r="AF118" s="10"/>
      <c r="AG118" s="10"/>
      <c r="AH118" s="10"/>
    </row>
    <row r="119" spans="1:34" x14ac:dyDescent="0.3">
      <c r="A119" s="18"/>
      <c r="B119" s="18"/>
      <c r="C119" s="18"/>
      <c r="D119" s="18"/>
      <c r="E119" s="18"/>
      <c r="F119" s="18"/>
      <c r="G119" s="18"/>
      <c r="H119" s="18"/>
      <c r="I119" s="18"/>
      <c r="J119" s="10"/>
      <c r="K119" s="118"/>
      <c r="L119" s="118"/>
      <c r="M119" s="118"/>
      <c r="N119" s="118"/>
      <c r="O119" s="118"/>
      <c r="P119" s="118"/>
      <c r="Q119" s="118"/>
      <c r="R119" s="118"/>
      <c r="S119" s="118"/>
      <c r="T119" s="118"/>
      <c r="U119" s="118"/>
      <c r="V119" s="118"/>
      <c r="W119" s="118"/>
      <c r="X119" s="118"/>
      <c r="Y119" s="118"/>
      <c r="Z119" s="118"/>
      <c r="AA119" s="10"/>
      <c r="AB119" s="10"/>
      <c r="AC119" s="10"/>
      <c r="AD119" s="10"/>
      <c r="AE119" s="10"/>
      <c r="AF119" s="10"/>
      <c r="AG119" s="10"/>
      <c r="AH119" s="10"/>
    </row>
    <row r="120" spans="1:34" x14ac:dyDescent="0.3">
      <c r="A120" s="18"/>
      <c r="B120" s="18"/>
      <c r="C120" s="18"/>
      <c r="D120" s="18"/>
      <c r="E120" s="18"/>
      <c r="F120" s="18"/>
      <c r="G120" s="18"/>
      <c r="H120" s="18"/>
      <c r="I120" s="18"/>
      <c r="J120" s="10"/>
      <c r="K120" s="118"/>
      <c r="L120" s="118"/>
      <c r="M120" s="118"/>
      <c r="N120" s="118"/>
      <c r="O120" s="118"/>
      <c r="P120" s="118"/>
      <c r="Q120" s="118"/>
      <c r="R120" s="118"/>
      <c r="S120" s="118"/>
      <c r="T120" s="118"/>
      <c r="U120" s="118"/>
      <c r="V120" s="118"/>
      <c r="W120" s="118"/>
      <c r="X120" s="118"/>
      <c r="Y120" s="118"/>
      <c r="Z120" s="118"/>
      <c r="AA120" s="10"/>
      <c r="AB120" s="10"/>
      <c r="AC120" s="10"/>
      <c r="AD120" s="10"/>
      <c r="AE120" s="10"/>
      <c r="AF120" s="10"/>
      <c r="AG120" s="10"/>
      <c r="AH120" s="10"/>
    </row>
    <row r="121" spans="1:34" x14ac:dyDescent="0.3">
      <c r="A121" s="18"/>
      <c r="B121" s="18"/>
      <c r="C121" s="18"/>
      <c r="D121" s="18"/>
      <c r="E121" s="18"/>
      <c r="F121" s="18"/>
      <c r="G121" s="18"/>
      <c r="H121" s="18"/>
      <c r="I121" s="18"/>
      <c r="J121" s="10"/>
      <c r="K121" s="118"/>
      <c r="L121" s="118"/>
      <c r="M121" s="118"/>
      <c r="N121" s="118"/>
      <c r="O121" s="118"/>
      <c r="P121" s="118"/>
      <c r="Q121" s="118"/>
      <c r="R121" s="118"/>
      <c r="S121" s="118"/>
      <c r="T121" s="118"/>
      <c r="U121" s="118"/>
      <c r="V121" s="118"/>
      <c r="W121" s="118"/>
      <c r="X121" s="118"/>
      <c r="Y121" s="118"/>
      <c r="Z121" s="118"/>
      <c r="AA121" s="10"/>
      <c r="AB121" s="10"/>
      <c r="AC121" s="10"/>
      <c r="AD121" s="10"/>
      <c r="AE121" s="10"/>
      <c r="AF121" s="10"/>
      <c r="AG121" s="10"/>
      <c r="AH121" s="10"/>
    </row>
    <row r="122" spans="1:34" x14ac:dyDescent="0.3">
      <c r="A122" s="18"/>
      <c r="B122" s="18"/>
      <c r="C122" s="18"/>
      <c r="D122" s="18"/>
      <c r="E122" s="18"/>
      <c r="F122" s="18"/>
      <c r="G122" s="18"/>
      <c r="H122" s="18"/>
      <c r="I122" s="18"/>
      <c r="J122" s="10"/>
      <c r="K122" s="118"/>
      <c r="L122" s="118"/>
      <c r="M122" s="118"/>
      <c r="N122" s="118"/>
      <c r="O122" s="118"/>
      <c r="P122" s="118"/>
      <c r="Q122" s="118"/>
      <c r="R122" s="118"/>
      <c r="S122" s="118"/>
      <c r="T122" s="118"/>
      <c r="U122" s="118"/>
      <c r="V122" s="118"/>
      <c r="W122" s="118"/>
      <c r="X122" s="118"/>
      <c r="Y122" s="118"/>
      <c r="Z122" s="118"/>
      <c r="AA122" s="10"/>
      <c r="AB122" s="10"/>
      <c r="AC122" s="10"/>
      <c r="AD122" s="10"/>
      <c r="AE122" s="10"/>
      <c r="AF122" s="10"/>
      <c r="AG122" s="10"/>
      <c r="AH122" s="10"/>
    </row>
  </sheetData>
  <sheetProtection algorithmName="SHA-512" hashValue="W5W5+g+NoE2AoHbh9IoY72C5cU7HJxFdWMGY65X+DlI+kWqP8Cp5mS30Qt8LB2iUQA4xTLVbf9PbOQeAVaPuNQ==" saltValue="lqQPMVv9+pYqSGZk1Otjsw==" spinCount="100000" sheet="1" objects="1" scenarios="1"/>
  <mergeCells count="14">
    <mergeCell ref="C56:C57"/>
    <mergeCell ref="D56:E56"/>
    <mergeCell ref="C70:C71"/>
    <mergeCell ref="D70:E70"/>
    <mergeCell ref="C24:H24"/>
    <mergeCell ref="C25:H25"/>
    <mergeCell ref="C49:C50"/>
    <mergeCell ref="D49:E49"/>
    <mergeCell ref="C23:H23"/>
    <mergeCell ref="C9:H9"/>
    <mergeCell ref="C10:H10"/>
    <mergeCell ref="C12:H19"/>
    <mergeCell ref="D21:E21"/>
    <mergeCell ref="G21:H21"/>
  </mergeCells>
  <conditionalFormatting sqref="C30:H30">
    <cfRule type="expression" dxfId="69" priority="1">
      <formula>$C$30&lt;&gt;""</formula>
    </cfRule>
  </conditionalFormatting>
  <conditionalFormatting sqref="C80:H80">
    <cfRule type="expression" dxfId="68" priority="3">
      <formula>$C$80&lt;&gt;""</formula>
    </cfRule>
  </conditionalFormatting>
  <conditionalFormatting sqref="C82:H82">
    <cfRule type="expression" dxfId="67" priority="2">
      <formula>$C$82&lt;&gt;""</formula>
    </cfRule>
  </conditionalFormatting>
  <conditionalFormatting sqref="D54">
    <cfRule type="expression" dxfId="66" priority="7">
      <formula>$C$80&lt;&gt;""</formula>
    </cfRule>
  </conditionalFormatting>
  <conditionalFormatting sqref="D68">
    <cfRule type="expression" dxfId="65" priority="8">
      <formula>$C$80&lt;&gt;""</formula>
    </cfRule>
  </conditionalFormatting>
  <conditionalFormatting sqref="D78">
    <cfRule type="expression" dxfId="64" priority="9">
      <formula>$C$80&lt;&gt;""</formula>
    </cfRule>
  </conditionalFormatting>
  <conditionalFormatting sqref="E54">
    <cfRule type="expression" dxfId="63" priority="4">
      <formula>$C$82&lt;&gt;""</formula>
    </cfRule>
  </conditionalFormatting>
  <conditionalFormatting sqref="E68">
    <cfRule type="expression" dxfId="62" priority="5">
      <formula>$C$82&lt;&gt;""</formula>
    </cfRule>
  </conditionalFormatting>
  <conditionalFormatting sqref="E78">
    <cfRule type="expression" dxfId="61" priority="6">
      <formula>$C$82&lt;&gt;""</formula>
    </cfRule>
  </conditionalFormatting>
  <conditionalFormatting sqref="G54 G68 G78">
    <cfRule type="expression" dxfId="60" priority="10">
      <formula>#REF!&lt;&gt;""</formula>
    </cfRule>
  </conditionalFormatting>
  <dataValidations count="2">
    <dataValidation type="whole" allowBlank="1" showInputMessage="1" showErrorMessage="1" sqref="D29" xr:uid="{E502FE44-1AB1-4D4F-AD64-5EEBAAA0DCD2}">
      <formula1>0</formula1>
      <formula2>9999999999</formula2>
    </dataValidation>
    <dataValidation type="decimal" allowBlank="1" showInputMessage="1" showErrorMessage="1" sqref="D72:E77 D37 D35 D58:E67 E38 D33 D39:E39 D51:E53" xr:uid="{4F345FDE-8DCB-4E9C-A26F-C33B0795FB0A}">
      <formula1>0</formula1>
      <formula2>9999999999</formula2>
    </dataValidation>
  </dataValidations>
  <hyperlinks>
    <hyperlink ref="G21" r:id="rId1" display="https://files.fairtrade.net/EXPLANATORY-DOCUMENT_FORM-314_SP.PDF" xr:uid="{D0E6191B-CCD3-421D-B3AD-DE059CBB865C}"/>
    <hyperlink ref="D89" r:id="rId2" xr:uid="{E5E0AB5C-890D-461D-A3A9-740FB96DF4D2}"/>
    <hyperlink ref="D92" r:id="rId3" xr:uid="{1BC301F3-C086-4D57-BBB1-15468070274C}"/>
  </hyperlinks>
  <pageMargins left="0.7" right="0.7" top="0.75" bottom="0.75" header="0.3" footer="0.3"/>
  <pageSetup orientation="portrait" verticalDpi="300"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5C744392-EF98-4653-A34B-73B5A833CCA8}">
          <x14:formula1>
            <xm:f>Sheet2!$G$4:$G$5</xm:f>
          </x14:formula1>
          <xm:sqref>G6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6608-3ECB-4382-8060-EA377B433101}">
  <dimension ref="A1:WLC122"/>
  <sheetViews>
    <sheetView zoomScaleNormal="100" workbookViewId="0"/>
  </sheetViews>
  <sheetFormatPr defaultColWidth="10.109375" defaultRowHeight="14.4" x14ac:dyDescent="0.3"/>
  <cols>
    <col min="1" max="1" width="2.33203125" style="116" customWidth="1"/>
    <col min="2" max="2" width="1.88671875" style="116" customWidth="1"/>
    <col min="3" max="3" width="73.33203125" style="116" customWidth="1"/>
    <col min="4" max="7" width="15.109375" style="116" customWidth="1"/>
    <col min="8" max="8" width="8.33203125" style="116" customWidth="1"/>
    <col min="9" max="9" width="2" style="116" customWidth="1"/>
    <col min="10" max="10" width="2.6640625" style="11" customWidth="1"/>
    <col min="11" max="26" width="14.88671875" style="117" customWidth="1"/>
    <col min="27" max="27" width="10.109375" style="11"/>
    <col min="28" max="28" width="11.88671875" style="11" customWidth="1"/>
    <col min="29" max="29" width="18.5546875" style="11" bestFit="1" customWidth="1"/>
    <col min="30" max="32" width="11.88671875" style="11" customWidth="1"/>
    <col min="33" max="15860" width="10.109375" style="11"/>
    <col min="15861" max="15863" width="10.109375" style="12"/>
    <col min="15864" max="16384" width="10.109375" style="11"/>
  </cols>
  <sheetData>
    <row r="1" spans="1:34" x14ac:dyDescent="0.3">
      <c r="A1" s="18"/>
      <c r="B1" s="1"/>
      <c r="C1" s="1"/>
      <c r="D1" s="1"/>
      <c r="E1" s="1"/>
      <c r="F1" s="1"/>
      <c r="G1" s="1"/>
      <c r="H1" s="1"/>
      <c r="I1" s="1"/>
      <c r="J1" s="10"/>
      <c r="K1" s="118"/>
      <c r="L1" s="118"/>
      <c r="M1" s="118"/>
      <c r="N1" s="118"/>
      <c r="O1" s="118"/>
      <c r="P1" s="118"/>
      <c r="Q1" s="118"/>
      <c r="R1" s="118"/>
      <c r="S1" s="118"/>
      <c r="T1" s="118"/>
      <c r="U1" s="118"/>
      <c r="V1" s="118"/>
      <c r="W1" s="118"/>
      <c r="X1" s="118"/>
      <c r="Y1" s="118"/>
      <c r="Z1" s="118"/>
      <c r="AA1" s="10"/>
      <c r="AB1" s="10"/>
      <c r="AC1" s="10"/>
      <c r="AD1" s="10"/>
      <c r="AE1" s="10"/>
      <c r="AF1" s="10"/>
      <c r="AG1" s="10"/>
      <c r="AH1" s="10"/>
    </row>
    <row r="2" spans="1:34" ht="14.4" customHeight="1" x14ac:dyDescent="0.4">
      <c r="A2" s="18"/>
      <c r="B2" s="1"/>
      <c r="C2" s="39"/>
      <c r="D2" s="40"/>
      <c r="E2" s="40"/>
      <c r="F2" s="40"/>
      <c r="G2" s="39"/>
      <c r="H2" s="39"/>
      <c r="I2" s="3">
        <f>COUNTA(G4,G6,#REF!,#REF!,#REF!,D29,#REF!)</f>
        <v>5</v>
      </c>
      <c r="J2" s="10"/>
      <c r="K2" s="118"/>
      <c r="L2" s="118"/>
      <c r="M2" s="118"/>
      <c r="N2" s="118"/>
      <c r="O2" s="118"/>
      <c r="P2" s="118"/>
      <c r="Q2" s="118"/>
      <c r="R2" s="118"/>
      <c r="S2" s="118"/>
      <c r="T2" s="118"/>
      <c r="U2" s="118"/>
      <c r="V2" s="118"/>
      <c r="W2" s="118"/>
      <c r="X2" s="118"/>
      <c r="Y2" s="118"/>
      <c r="Z2" s="118"/>
      <c r="AA2" s="10"/>
      <c r="AB2" s="10"/>
      <c r="AC2" s="10"/>
      <c r="AD2" s="10"/>
      <c r="AE2" s="10"/>
      <c r="AF2" s="10"/>
      <c r="AG2" s="10"/>
      <c r="AH2" s="10"/>
    </row>
    <row r="3" spans="1:34" ht="4.2" customHeight="1" x14ac:dyDescent="0.4">
      <c r="A3" s="18"/>
      <c r="B3" s="1"/>
      <c r="C3" s="39"/>
      <c r="D3" s="40"/>
      <c r="E3" s="40"/>
      <c r="F3" s="40"/>
      <c r="G3" s="39"/>
      <c r="H3" s="39"/>
      <c r="I3" s="3">
        <f>COUNTA(G2,G4,G6)</f>
        <v>1</v>
      </c>
      <c r="J3" s="10"/>
      <c r="K3" s="118"/>
      <c r="L3" s="118"/>
      <c r="M3" s="118"/>
      <c r="N3" s="118"/>
      <c r="O3" s="118"/>
      <c r="P3" s="118"/>
      <c r="Q3" s="118"/>
      <c r="R3" s="118"/>
      <c r="S3" s="118"/>
      <c r="T3" s="118"/>
      <c r="U3" s="118"/>
      <c r="V3" s="118"/>
      <c r="W3" s="118"/>
      <c r="X3" s="118"/>
      <c r="Y3" s="118"/>
      <c r="Z3" s="118"/>
      <c r="AA3" s="10"/>
      <c r="AB3" s="10"/>
      <c r="AC3" s="10"/>
      <c r="AD3" s="10"/>
      <c r="AE3" s="10"/>
      <c r="AF3" s="10"/>
      <c r="AG3" s="10"/>
      <c r="AH3" s="10"/>
    </row>
    <row r="4" spans="1:34" ht="14.4" customHeight="1" x14ac:dyDescent="0.4">
      <c r="A4" s="18"/>
      <c r="B4" s="1"/>
      <c r="C4" s="39"/>
      <c r="D4" s="40"/>
      <c r="E4" s="40"/>
      <c r="F4" s="40"/>
      <c r="G4" s="39"/>
      <c r="H4" s="39"/>
      <c r="I4" s="2"/>
      <c r="J4" s="10"/>
      <c r="K4" s="118"/>
      <c r="L4" s="118"/>
      <c r="M4" s="118"/>
      <c r="N4" s="118"/>
      <c r="O4" s="118"/>
      <c r="P4" s="118"/>
      <c r="Q4" s="118"/>
      <c r="R4" s="118"/>
      <c r="S4" s="118"/>
      <c r="T4" s="118"/>
      <c r="U4" s="118"/>
      <c r="V4" s="118"/>
      <c r="W4" s="118"/>
      <c r="X4" s="118"/>
      <c r="Y4" s="118"/>
      <c r="Z4" s="118"/>
      <c r="AA4" s="10"/>
      <c r="AB4" s="10"/>
      <c r="AC4" s="10"/>
      <c r="AD4" s="10"/>
      <c r="AE4" s="10"/>
      <c r="AF4" s="10"/>
      <c r="AG4" s="10"/>
      <c r="AH4" s="10"/>
    </row>
    <row r="5" spans="1:34" ht="4.2" customHeight="1" x14ac:dyDescent="0.4">
      <c r="A5" s="18"/>
      <c r="B5" s="1"/>
      <c r="C5" s="1"/>
      <c r="D5" s="40"/>
      <c r="E5" s="40"/>
      <c r="F5" s="40"/>
      <c r="G5" s="1"/>
      <c r="H5" s="1"/>
      <c r="I5" s="1"/>
      <c r="J5" s="10"/>
      <c r="K5" s="118"/>
      <c r="L5" s="118"/>
      <c r="M5" s="118"/>
      <c r="N5" s="118"/>
      <c r="O5" s="118"/>
      <c r="P5" s="118"/>
      <c r="Q5" s="118"/>
      <c r="R5" s="118"/>
      <c r="S5" s="118"/>
      <c r="T5" s="118"/>
      <c r="U5" s="118"/>
      <c r="V5" s="118"/>
      <c r="W5" s="118"/>
      <c r="X5" s="118"/>
      <c r="Y5" s="118"/>
      <c r="Z5" s="118"/>
      <c r="AA5" s="10"/>
      <c r="AB5" s="10"/>
      <c r="AC5" s="10"/>
      <c r="AD5" s="10"/>
      <c r="AE5" s="10"/>
      <c r="AF5" s="10"/>
      <c r="AG5" s="10"/>
      <c r="AH5" s="10"/>
    </row>
    <row r="6" spans="1:34" ht="18" customHeight="1" x14ac:dyDescent="0.4">
      <c r="A6" s="18"/>
      <c r="B6" s="1"/>
      <c r="C6" s="1"/>
      <c r="D6" s="40"/>
      <c r="E6" s="40"/>
      <c r="F6" s="134" t="s">
        <v>499</v>
      </c>
      <c r="G6" s="19" t="s">
        <v>496</v>
      </c>
      <c r="H6" s="1"/>
      <c r="I6" s="1"/>
      <c r="J6" s="10"/>
      <c r="K6" s="118"/>
      <c r="L6" s="118"/>
      <c r="M6" s="118"/>
      <c r="N6" s="118"/>
      <c r="O6" s="118"/>
      <c r="P6" s="118"/>
      <c r="Q6" s="118"/>
      <c r="R6" s="118"/>
      <c r="S6" s="118"/>
      <c r="T6" s="118"/>
      <c r="U6" s="118"/>
      <c r="V6" s="118"/>
      <c r="W6" s="118"/>
      <c r="X6" s="118"/>
      <c r="Y6" s="118"/>
      <c r="Z6" s="118"/>
      <c r="AA6" s="10"/>
      <c r="AB6" s="10"/>
      <c r="AC6" s="10"/>
      <c r="AD6" s="10"/>
      <c r="AE6" s="10"/>
      <c r="AF6" s="10"/>
      <c r="AG6" s="10"/>
      <c r="AH6" s="10"/>
    </row>
    <row r="7" spans="1:34" ht="10.199999999999999" customHeight="1" thickBot="1" x14ac:dyDescent="0.35">
      <c r="A7" s="18"/>
      <c r="B7" s="1"/>
      <c r="C7" s="1"/>
      <c r="D7" s="4"/>
      <c r="E7" s="4"/>
      <c r="F7" s="1"/>
      <c r="G7" s="1"/>
      <c r="H7" s="1"/>
      <c r="I7" s="1"/>
      <c r="J7" s="10"/>
      <c r="K7" s="118"/>
      <c r="L7" s="118"/>
      <c r="M7" s="118"/>
      <c r="N7" s="118"/>
      <c r="O7" s="118"/>
      <c r="P7" s="118"/>
      <c r="Q7" s="118"/>
      <c r="R7" s="118"/>
      <c r="S7" s="118"/>
      <c r="T7" s="118"/>
      <c r="U7" s="118"/>
      <c r="V7" s="118"/>
      <c r="W7" s="118"/>
      <c r="X7" s="118"/>
      <c r="Y7" s="118"/>
      <c r="Z7" s="118"/>
      <c r="AA7" s="10"/>
      <c r="AB7" s="10"/>
      <c r="AC7" s="10"/>
      <c r="AD7" s="10"/>
      <c r="AE7" s="10"/>
      <c r="AF7" s="10"/>
      <c r="AG7" s="10"/>
      <c r="AH7" s="10"/>
    </row>
    <row r="8" spans="1:34" ht="8.4" customHeight="1" thickTop="1" x14ac:dyDescent="0.3">
      <c r="A8" s="18"/>
      <c r="B8" s="41"/>
      <c r="C8" s="42"/>
      <c r="D8" s="42"/>
      <c r="E8" s="42"/>
      <c r="F8" s="42"/>
      <c r="G8" s="42"/>
      <c r="H8" s="42"/>
      <c r="I8" s="43"/>
      <c r="J8" s="10"/>
      <c r="K8" s="118"/>
      <c r="L8" s="118"/>
      <c r="M8" s="118"/>
      <c r="N8" s="118"/>
      <c r="O8" s="118"/>
      <c r="P8" s="118"/>
      <c r="Q8" s="118"/>
      <c r="R8" s="118"/>
      <c r="S8" s="118"/>
      <c r="T8" s="118"/>
      <c r="U8" s="118"/>
      <c r="V8" s="118"/>
      <c r="W8" s="118"/>
      <c r="X8" s="118"/>
      <c r="Y8" s="118"/>
      <c r="Z8" s="118"/>
      <c r="AA8" s="10"/>
      <c r="AB8" s="10"/>
      <c r="AC8" s="10"/>
      <c r="AD8" s="10"/>
      <c r="AE8" s="10"/>
      <c r="AF8" s="10"/>
      <c r="AG8" s="10"/>
      <c r="AH8" s="10"/>
    </row>
    <row r="9" spans="1:34" ht="57" customHeight="1" x14ac:dyDescent="0.3">
      <c r="A9" s="18"/>
      <c r="B9" s="44"/>
      <c r="C9" s="175" t="s">
        <v>642</v>
      </c>
      <c r="D9" s="175"/>
      <c r="E9" s="175"/>
      <c r="F9" s="175"/>
      <c r="G9" s="175"/>
      <c r="H9" s="175"/>
      <c r="I9" s="45"/>
      <c r="J9" s="10"/>
      <c r="K9" s="118"/>
      <c r="L9" s="118"/>
      <c r="M9" s="118"/>
      <c r="N9" s="118"/>
      <c r="O9" s="118"/>
      <c r="P9" s="118"/>
      <c r="Q9" s="118"/>
      <c r="R9" s="118"/>
      <c r="S9" s="118"/>
      <c r="T9" s="118"/>
      <c r="U9" s="118"/>
      <c r="V9" s="118"/>
      <c r="W9" s="118"/>
      <c r="X9" s="118"/>
      <c r="Y9" s="118"/>
      <c r="Z9" s="118"/>
      <c r="AA9" s="10"/>
      <c r="AB9" s="10"/>
      <c r="AC9" s="10"/>
      <c r="AD9" s="10"/>
      <c r="AE9" s="10"/>
      <c r="AF9" s="10"/>
      <c r="AG9" s="10"/>
      <c r="AH9" s="10"/>
    </row>
    <row r="10" spans="1:34" ht="22.2" customHeight="1" x14ac:dyDescent="0.3">
      <c r="A10" s="18"/>
      <c r="B10" s="44"/>
      <c r="C10" s="176" t="str">
        <f>"PARA EL REPORTE DE DATOS PARA PLANTACIONES DE BANANO "&amp;IF(ISBLANK(G6),"(indique tipo de banano en celda G6)",UPPER(G6))&amp;" DE "&amp;C23</f>
        <v>PARA EL REPORTE DE DATOS PARA PLANTACIONES DE BANANO ORGÁNICO DE PERÚ</v>
      </c>
      <c r="D10" s="176"/>
      <c r="E10" s="176"/>
      <c r="F10" s="176"/>
      <c r="G10" s="176"/>
      <c r="H10" s="176"/>
      <c r="I10" s="45"/>
      <c r="J10" s="10"/>
      <c r="K10" s="118"/>
      <c r="L10" s="118"/>
      <c r="M10" s="118"/>
      <c r="N10" s="118"/>
      <c r="O10" s="118"/>
      <c r="P10" s="118"/>
      <c r="Q10" s="118"/>
      <c r="R10" s="118"/>
      <c r="S10" s="118"/>
      <c r="T10" s="118"/>
      <c r="U10" s="118"/>
      <c r="V10" s="118"/>
      <c r="W10" s="118"/>
      <c r="X10" s="118"/>
      <c r="Y10" s="118"/>
      <c r="Z10" s="118"/>
      <c r="AA10" s="10"/>
      <c r="AB10" s="10"/>
      <c r="AC10" s="10"/>
      <c r="AD10" s="10"/>
      <c r="AE10" s="10"/>
      <c r="AF10" s="10"/>
      <c r="AG10" s="10"/>
      <c r="AH10" s="10"/>
    </row>
    <row r="11" spans="1:34" ht="8.4" customHeight="1" thickBot="1" x14ac:dyDescent="0.35">
      <c r="A11" s="18"/>
      <c r="B11" s="44"/>
      <c r="C11" s="46"/>
      <c r="D11" s="46"/>
      <c r="E11" s="46"/>
      <c r="F11" s="46"/>
      <c r="G11" s="46"/>
      <c r="H11" s="46"/>
      <c r="I11" s="45"/>
      <c r="J11" s="10"/>
      <c r="K11" s="118"/>
      <c r="L11" s="118"/>
      <c r="M11" s="118"/>
      <c r="N11" s="118"/>
      <c r="O11" s="118"/>
      <c r="P11" s="118"/>
      <c r="Q11" s="118"/>
      <c r="R11" s="118"/>
      <c r="S11" s="118"/>
      <c r="T11" s="118"/>
      <c r="U11" s="118"/>
      <c r="V11" s="118"/>
      <c r="W11" s="118"/>
      <c r="X11" s="118"/>
      <c r="Y11" s="118"/>
      <c r="Z11" s="118"/>
      <c r="AA11" s="10"/>
      <c r="AB11" s="10"/>
      <c r="AC11" s="10"/>
      <c r="AD11" s="10"/>
      <c r="AE11" s="10"/>
      <c r="AF11" s="10"/>
      <c r="AG11" s="10"/>
      <c r="AH11" s="10"/>
    </row>
    <row r="12" spans="1:34" ht="10.95" customHeight="1" thickTop="1" x14ac:dyDescent="0.3">
      <c r="A12" s="18"/>
      <c r="B12" s="44"/>
      <c r="C12" s="177" t="s">
        <v>641</v>
      </c>
      <c r="D12" s="178"/>
      <c r="E12" s="178"/>
      <c r="F12" s="178"/>
      <c r="G12" s="178"/>
      <c r="H12" s="179"/>
      <c r="I12" s="45"/>
      <c r="J12" s="10"/>
      <c r="K12" s="118"/>
      <c r="L12" s="118"/>
      <c r="M12" s="118"/>
      <c r="N12" s="118"/>
      <c r="O12" s="118"/>
      <c r="P12" s="118"/>
      <c r="Q12" s="118"/>
      <c r="R12" s="118"/>
      <c r="S12" s="118"/>
      <c r="T12" s="118"/>
      <c r="U12" s="118"/>
      <c r="V12" s="118"/>
      <c r="W12" s="118"/>
      <c r="X12" s="118"/>
      <c r="Y12" s="118"/>
      <c r="Z12" s="118"/>
      <c r="AA12" s="10"/>
      <c r="AB12" s="10"/>
      <c r="AC12" s="10"/>
      <c r="AD12" s="10"/>
      <c r="AE12" s="10"/>
      <c r="AF12" s="10"/>
      <c r="AG12" s="10"/>
      <c r="AH12" s="10"/>
    </row>
    <row r="13" spans="1:34" ht="10.95" customHeight="1" x14ac:dyDescent="0.3">
      <c r="A13" s="18"/>
      <c r="B13" s="44"/>
      <c r="C13" s="180"/>
      <c r="D13" s="181"/>
      <c r="E13" s="181"/>
      <c r="F13" s="181"/>
      <c r="G13" s="181"/>
      <c r="H13" s="182"/>
      <c r="I13" s="45"/>
      <c r="J13" s="10"/>
      <c r="K13" s="118"/>
      <c r="L13" s="118"/>
      <c r="M13" s="118"/>
      <c r="N13" s="118"/>
      <c r="O13" s="118"/>
      <c r="P13" s="118"/>
      <c r="Q13" s="118"/>
      <c r="R13" s="118"/>
      <c r="S13" s="118"/>
      <c r="T13" s="118"/>
      <c r="U13" s="118"/>
      <c r="V13" s="118"/>
      <c r="W13" s="118"/>
      <c r="X13" s="118"/>
      <c r="Y13" s="118"/>
      <c r="Z13" s="118"/>
      <c r="AA13" s="10"/>
      <c r="AB13" s="10"/>
      <c r="AC13" s="10"/>
      <c r="AD13" s="10"/>
      <c r="AE13" s="10"/>
      <c r="AF13" s="10"/>
      <c r="AG13" s="10"/>
      <c r="AH13" s="10"/>
    </row>
    <row r="14" spans="1:34" ht="10.95" customHeight="1" x14ac:dyDescent="0.3">
      <c r="A14" s="18"/>
      <c r="B14" s="44"/>
      <c r="C14" s="180"/>
      <c r="D14" s="181"/>
      <c r="E14" s="181"/>
      <c r="F14" s="181"/>
      <c r="G14" s="181"/>
      <c r="H14" s="182"/>
      <c r="I14" s="45"/>
      <c r="J14" s="10"/>
      <c r="K14" s="118"/>
      <c r="L14" s="118"/>
      <c r="M14" s="118"/>
      <c r="N14" s="118"/>
      <c r="O14" s="118"/>
      <c r="P14" s="118"/>
      <c r="Q14" s="118"/>
      <c r="R14" s="118"/>
      <c r="S14" s="118"/>
      <c r="T14" s="118"/>
      <c r="U14" s="118"/>
      <c r="V14" s="118"/>
      <c r="W14" s="118"/>
      <c r="X14" s="118"/>
      <c r="Y14" s="118"/>
      <c r="Z14" s="118"/>
      <c r="AA14" s="10"/>
      <c r="AB14" s="10"/>
      <c r="AC14" s="10"/>
      <c r="AD14" s="10"/>
      <c r="AE14" s="10"/>
      <c r="AF14" s="10"/>
      <c r="AG14" s="10"/>
      <c r="AH14" s="10"/>
    </row>
    <row r="15" spans="1:34" ht="10.95" customHeight="1" x14ac:dyDescent="0.3">
      <c r="A15" s="18"/>
      <c r="B15" s="44"/>
      <c r="C15" s="180"/>
      <c r="D15" s="181"/>
      <c r="E15" s="181"/>
      <c r="F15" s="181"/>
      <c r="G15" s="181"/>
      <c r="H15" s="182"/>
      <c r="I15" s="45"/>
      <c r="J15" s="10"/>
      <c r="K15" s="118"/>
      <c r="L15" s="118"/>
      <c r="M15" s="118"/>
      <c r="N15" s="118"/>
      <c r="O15" s="118"/>
      <c r="P15" s="118"/>
      <c r="Q15" s="118"/>
      <c r="R15" s="118"/>
      <c r="S15" s="118"/>
      <c r="T15" s="118"/>
      <c r="U15" s="118"/>
      <c r="V15" s="118"/>
      <c r="W15" s="118"/>
      <c r="X15" s="118"/>
      <c r="Y15" s="118"/>
      <c r="Z15" s="118"/>
      <c r="AA15" s="10"/>
      <c r="AB15" s="10"/>
      <c r="AC15" s="10"/>
      <c r="AD15" s="10"/>
      <c r="AE15" s="10"/>
      <c r="AF15" s="10"/>
      <c r="AG15" s="10"/>
      <c r="AH15" s="10"/>
    </row>
    <row r="16" spans="1:34" ht="10.95" customHeight="1" x14ac:dyDescent="0.3">
      <c r="A16" s="18"/>
      <c r="B16" s="44"/>
      <c r="C16" s="180"/>
      <c r="D16" s="181"/>
      <c r="E16" s="181"/>
      <c r="F16" s="181"/>
      <c r="G16" s="181"/>
      <c r="H16" s="182"/>
      <c r="I16" s="45"/>
      <c r="J16" s="10"/>
      <c r="K16" s="118"/>
      <c r="L16" s="118"/>
      <c r="M16" s="118"/>
      <c r="N16" s="118"/>
      <c r="O16" s="118"/>
      <c r="P16" s="118"/>
      <c r="Q16" s="118"/>
      <c r="R16" s="118"/>
      <c r="S16" s="118"/>
      <c r="T16" s="118"/>
      <c r="U16" s="118"/>
      <c r="V16" s="118"/>
      <c r="W16" s="118"/>
      <c r="X16" s="118"/>
      <c r="Y16" s="118"/>
      <c r="Z16" s="118"/>
      <c r="AA16" s="10"/>
      <c r="AB16" s="10"/>
      <c r="AC16" s="10"/>
      <c r="AD16" s="10"/>
      <c r="AE16" s="10"/>
      <c r="AF16" s="10"/>
      <c r="AG16" s="10"/>
      <c r="AH16" s="10"/>
    </row>
    <row r="17" spans="1:34 15861:15863" ht="10.95" customHeight="1" x14ac:dyDescent="0.3">
      <c r="A17" s="18"/>
      <c r="B17" s="44"/>
      <c r="C17" s="180"/>
      <c r="D17" s="181"/>
      <c r="E17" s="181"/>
      <c r="F17" s="181"/>
      <c r="G17" s="181"/>
      <c r="H17" s="182"/>
      <c r="I17" s="45"/>
      <c r="J17" s="10"/>
      <c r="K17" s="118"/>
      <c r="L17" s="118"/>
      <c r="M17" s="118"/>
      <c r="N17" s="118"/>
      <c r="O17" s="118"/>
      <c r="P17" s="118"/>
      <c r="Q17" s="118"/>
      <c r="R17" s="118"/>
      <c r="S17" s="118"/>
      <c r="T17" s="118"/>
      <c r="U17" s="118"/>
      <c r="V17" s="118"/>
      <c r="W17" s="118"/>
      <c r="X17" s="118"/>
      <c r="Y17" s="118"/>
      <c r="Z17" s="118"/>
      <c r="AA17" s="10"/>
      <c r="AB17" s="10"/>
      <c r="AC17" s="10"/>
      <c r="AD17" s="10"/>
      <c r="AE17" s="10"/>
      <c r="AF17" s="10"/>
      <c r="AG17" s="10"/>
      <c r="AH17" s="10"/>
    </row>
    <row r="18" spans="1:34 15861:15863" ht="10.95" customHeight="1" x14ac:dyDescent="0.3">
      <c r="A18" s="18"/>
      <c r="B18" s="44"/>
      <c r="C18" s="180"/>
      <c r="D18" s="181"/>
      <c r="E18" s="181"/>
      <c r="F18" s="181"/>
      <c r="G18" s="181"/>
      <c r="H18" s="182"/>
      <c r="I18" s="45"/>
      <c r="J18" s="10"/>
      <c r="K18" s="118"/>
      <c r="L18" s="118"/>
      <c r="M18" s="118"/>
      <c r="N18" s="118"/>
      <c r="O18" s="118"/>
      <c r="P18" s="118"/>
      <c r="Q18" s="118"/>
      <c r="R18" s="118"/>
      <c r="S18" s="118"/>
      <c r="T18" s="118"/>
      <c r="U18" s="118"/>
      <c r="V18" s="118"/>
      <c r="W18" s="118"/>
      <c r="X18" s="118"/>
      <c r="Y18" s="118"/>
      <c r="Z18" s="118"/>
      <c r="AA18" s="10"/>
      <c r="AB18" s="10"/>
      <c r="AC18" s="10"/>
      <c r="AD18" s="10"/>
      <c r="AE18" s="10"/>
      <c r="AF18" s="10"/>
      <c r="AG18" s="10"/>
      <c r="AH18" s="10"/>
    </row>
    <row r="19" spans="1:34 15861:15863" ht="10.95" customHeight="1" thickBot="1" x14ac:dyDescent="0.35">
      <c r="A19" s="18"/>
      <c r="B19" s="44"/>
      <c r="C19" s="183"/>
      <c r="D19" s="184"/>
      <c r="E19" s="184"/>
      <c r="F19" s="184"/>
      <c r="G19" s="184"/>
      <c r="H19" s="185"/>
      <c r="I19" s="45"/>
      <c r="J19" s="10"/>
      <c r="K19" s="118"/>
      <c r="L19" s="118"/>
      <c r="M19" s="118"/>
      <c r="N19" s="118"/>
      <c r="O19" s="118"/>
      <c r="P19" s="118"/>
      <c r="Q19" s="118"/>
      <c r="R19" s="118"/>
      <c r="S19" s="118"/>
      <c r="T19" s="118"/>
      <c r="U19" s="118"/>
      <c r="V19" s="118"/>
      <c r="W19" s="118"/>
      <c r="X19" s="118"/>
      <c r="Y19" s="118"/>
      <c r="Z19" s="118"/>
      <c r="AA19" s="10"/>
      <c r="AB19" s="10"/>
      <c r="AC19" s="10"/>
      <c r="AD19" s="10"/>
      <c r="AE19" s="10"/>
      <c r="AF19" s="10"/>
      <c r="AG19" s="10"/>
      <c r="AH19" s="10"/>
    </row>
    <row r="20" spans="1:34 15861:15863" ht="9.6" customHeight="1" thickTop="1" x14ac:dyDescent="0.3">
      <c r="A20" s="18"/>
      <c r="B20" s="44"/>
      <c r="C20" s="47"/>
      <c r="D20" s="47"/>
      <c r="E20" s="47"/>
      <c r="F20" s="47"/>
      <c r="G20" s="47"/>
      <c r="H20" s="47"/>
      <c r="I20" s="45"/>
      <c r="J20" s="10"/>
      <c r="K20" s="118"/>
      <c r="L20" s="118"/>
      <c r="M20" s="118"/>
      <c r="N20" s="118"/>
      <c r="O20" s="118"/>
      <c r="P20" s="118"/>
      <c r="Q20" s="118"/>
      <c r="R20" s="118"/>
      <c r="S20" s="118"/>
      <c r="T20" s="118"/>
      <c r="U20" s="118"/>
      <c r="V20" s="118"/>
      <c r="W20" s="118"/>
      <c r="X20" s="118"/>
      <c r="Y20" s="118"/>
      <c r="Z20" s="118"/>
      <c r="AA20" s="10"/>
      <c r="AB20" s="10"/>
      <c r="AC20" s="10"/>
      <c r="AD20" s="10"/>
      <c r="AE20" s="10"/>
      <c r="AF20" s="10"/>
      <c r="AG20" s="10"/>
      <c r="AH20" s="10"/>
    </row>
    <row r="21" spans="1:34 15861:15863" ht="20.399999999999999" customHeight="1" x14ac:dyDescent="0.3">
      <c r="A21" s="18"/>
      <c r="B21" s="44"/>
      <c r="C21" s="48"/>
      <c r="D21" s="186"/>
      <c r="E21" s="186"/>
      <c r="F21" s="49"/>
      <c r="G21" s="187" t="str">
        <f>"ES:Documento explicativo"</f>
        <v>ES:Documento explicativo</v>
      </c>
      <c r="H21" s="187"/>
      <c r="I21" s="45"/>
      <c r="J21" s="10"/>
      <c r="K21" s="118"/>
      <c r="L21" s="118"/>
      <c r="M21" s="118"/>
      <c r="N21" s="118"/>
      <c r="O21" s="118"/>
      <c r="P21" s="118"/>
      <c r="Q21" s="118"/>
      <c r="R21" s="118"/>
      <c r="S21" s="118"/>
      <c r="T21" s="118"/>
      <c r="U21" s="118"/>
      <c r="V21" s="118"/>
      <c r="W21" s="118"/>
      <c r="X21" s="118"/>
      <c r="Y21" s="118"/>
      <c r="Z21" s="118"/>
      <c r="AA21" s="10"/>
      <c r="AB21" s="10"/>
      <c r="AC21" s="10"/>
      <c r="AD21" s="10"/>
      <c r="AE21" s="10"/>
      <c r="AF21" s="10"/>
      <c r="AG21" s="10"/>
      <c r="AH21" s="10"/>
    </row>
    <row r="22" spans="1:34 15861:15863" ht="7.95" customHeight="1" x14ac:dyDescent="0.3">
      <c r="A22" s="18"/>
      <c r="B22" s="44"/>
      <c r="C22" s="50"/>
      <c r="D22" s="50"/>
      <c r="E22" s="50"/>
      <c r="F22" s="50"/>
      <c r="G22" s="50"/>
      <c r="H22" s="50"/>
      <c r="I22" s="45"/>
      <c r="J22" s="10"/>
      <c r="K22" s="118"/>
      <c r="L22" s="118"/>
      <c r="M22" s="118"/>
      <c r="N22" s="118"/>
      <c r="O22" s="118"/>
      <c r="P22" s="118"/>
      <c r="Q22" s="118"/>
      <c r="R22" s="118"/>
      <c r="S22" s="118"/>
      <c r="T22" s="118"/>
      <c r="U22" s="118"/>
      <c r="V22" s="118"/>
      <c r="W22" s="118"/>
      <c r="X22" s="118"/>
      <c r="Y22" s="118"/>
      <c r="Z22" s="118"/>
      <c r="AA22" s="10"/>
      <c r="AB22" s="10"/>
      <c r="AC22" s="10"/>
      <c r="AD22" s="10"/>
      <c r="AE22" s="10"/>
      <c r="AF22" s="10"/>
      <c r="AG22" s="10"/>
      <c r="AH22" s="10"/>
    </row>
    <row r="23" spans="1:34 15861:15863" ht="30" x14ac:dyDescent="0.3">
      <c r="A23" s="18"/>
      <c r="B23" s="44"/>
      <c r="C23" s="200" t="s">
        <v>543</v>
      </c>
      <c r="D23" s="200"/>
      <c r="E23" s="200"/>
      <c r="F23" s="200"/>
      <c r="G23" s="200"/>
      <c r="H23" s="200"/>
      <c r="I23" s="45"/>
      <c r="J23" s="10"/>
      <c r="K23" s="118"/>
      <c r="L23" s="118"/>
      <c r="M23" s="118"/>
      <c r="N23" s="118"/>
      <c r="O23" s="118"/>
      <c r="P23" s="118"/>
      <c r="Q23" s="118"/>
      <c r="R23" s="118"/>
      <c r="S23" s="118"/>
      <c r="T23" s="118"/>
      <c r="U23" s="118"/>
      <c r="V23" s="118"/>
      <c r="W23" s="118"/>
      <c r="X23" s="118"/>
      <c r="Y23" s="118"/>
      <c r="Z23" s="118"/>
      <c r="AA23" s="10"/>
      <c r="AB23" s="10"/>
      <c r="AC23" s="10"/>
      <c r="AD23" s="10"/>
      <c r="AE23" s="10"/>
      <c r="AF23" s="10"/>
      <c r="AG23" s="10"/>
      <c r="AH23" s="10"/>
    </row>
    <row r="24" spans="1:34 15861:15863" ht="21.6" thickBot="1" x14ac:dyDescent="0.35">
      <c r="A24" s="18"/>
      <c r="B24" s="44"/>
      <c r="C24" s="201" t="str">
        <f>"BANANO "&amp;IF(ISBLANK(G6),"(indique tipo de banano en celda G6)",UPPER(G6))</f>
        <v>BANANO ORGÁNICO</v>
      </c>
      <c r="D24" s="201"/>
      <c r="E24" s="201"/>
      <c r="F24" s="201"/>
      <c r="G24" s="201"/>
      <c r="H24" s="201"/>
      <c r="I24" s="45"/>
      <c r="J24" s="10"/>
      <c r="K24" s="118"/>
      <c r="L24" s="118"/>
      <c r="M24" s="118"/>
      <c r="N24" s="118"/>
      <c r="O24" s="118"/>
      <c r="P24" s="118"/>
      <c r="Q24" s="118"/>
      <c r="R24" s="118"/>
      <c r="S24" s="118"/>
      <c r="T24" s="118"/>
      <c r="U24" s="118"/>
      <c r="V24" s="118"/>
      <c r="W24" s="118"/>
      <c r="X24" s="118"/>
      <c r="Y24" s="118"/>
      <c r="Z24" s="118"/>
      <c r="AA24" s="10"/>
      <c r="AB24" s="10"/>
      <c r="AC24" s="10"/>
      <c r="AD24" s="10"/>
      <c r="AE24" s="10"/>
      <c r="AF24" s="10"/>
      <c r="AG24" s="10"/>
      <c r="AH24" s="10"/>
    </row>
    <row r="25" spans="1:34 15861:15863" ht="33" customHeight="1" thickBot="1" x14ac:dyDescent="0.35">
      <c r="A25" s="18"/>
      <c r="B25" s="44"/>
      <c r="C25" s="195" t="s">
        <v>510</v>
      </c>
      <c r="D25" s="196"/>
      <c r="E25" s="196"/>
      <c r="F25" s="196"/>
      <c r="G25" s="196"/>
      <c r="H25" s="197"/>
      <c r="I25" s="45"/>
      <c r="J25" s="10"/>
      <c r="K25" s="118"/>
      <c r="L25" s="118"/>
      <c r="M25" s="118"/>
      <c r="N25" s="118"/>
      <c r="O25" s="118"/>
      <c r="P25" s="118"/>
      <c r="Q25" s="118"/>
      <c r="R25" s="118"/>
      <c r="S25" s="118"/>
      <c r="T25" s="118"/>
      <c r="U25" s="118"/>
      <c r="V25" s="118"/>
      <c r="W25" s="118"/>
      <c r="X25" s="118"/>
      <c r="Y25" s="118"/>
      <c r="Z25" s="118"/>
      <c r="AA25" s="10"/>
      <c r="AB25" s="10"/>
      <c r="AC25" s="10"/>
      <c r="AD25" s="10"/>
      <c r="AE25" s="10"/>
      <c r="AF25" s="10"/>
      <c r="AG25" s="10"/>
      <c r="AH25" s="10"/>
    </row>
    <row r="26" spans="1:34 15861:15863" ht="8.4" customHeight="1" x14ac:dyDescent="0.3">
      <c r="A26" s="18"/>
      <c r="B26" s="44"/>
      <c r="C26" s="51"/>
      <c r="D26" s="52"/>
      <c r="E26" s="52"/>
      <c r="F26" s="52"/>
      <c r="G26" s="52"/>
      <c r="H26" s="50"/>
      <c r="I26" s="45"/>
      <c r="J26" s="10"/>
      <c r="K26" s="118"/>
      <c r="L26" s="118"/>
      <c r="M26" s="118"/>
      <c r="N26" s="118"/>
      <c r="O26" s="118"/>
      <c r="P26" s="118"/>
      <c r="Q26" s="118"/>
      <c r="R26" s="118"/>
      <c r="S26" s="118"/>
      <c r="T26" s="118"/>
      <c r="U26" s="118"/>
      <c r="V26" s="118"/>
      <c r="W26" s="118"/>
      <c r="X26" s="118"/>
      <c r="Y26" s="118"/>
      <c r="Z26" s="118"/>
      <c r="AA26" s="10"/>
      <c r="AB26" s="10"/>
      <c r="AC26" s="10"/>
      <c r="AD26" s="10"/>
      <c r="AE26" s="10"/>
      <c r="AF26" s="10"/>
      <c r="AG26" s="10"/>
      <c r="AH26" s="10"/>
      <c r="WLA26" s="13"/>
      <c r="WLB26" s="13"/>
      <c r="WLC26" s="13"/>
    </row>
    <row r="27" spans="1:34 15861:15863" ht="15.6" customHeight="1" x14ac:dyDescent="0.3">
      <c r="A27" s="18"/>
      <c r="B27" s="44"/>
      <c r="C27" s="53"/>
      <c r="D27" s="54"/>
      <c r="E27" s="52"/>
      <c r="F27" s="52"/>
      <c r="G27" s="52"/>
      <c r="H27" s="50"/>
      <c r="I27" s="45"/>
      <c r="J27" s="10"/>
      <c r="K27" s="118"/>
      <c r="L27" s="118"/>
      <c r="M27" s="118"/>
      <c r="N27" s="118"/>
      <c r="O27" s="118"/>
      <c r="P27" s="118"/>
      <c r="Q27" s="118"/>
      <c r="R27" s="118"/>
      <c r="S27" s="118"/>
      <c r="T27" s="118"/>
      <c r="U27" s="118"/>
      <c r="V27" s="118"/>
      <c r="W27" s="118"/>
      <c r="X27" s="118"/>
      <c r="Y27" s="118"/>
      <c r="Z27" s="118"/>
      <c r="AA27" s="10"/>
      <c r="AB27" s="10"/>
      <c r="AC27" s="10"/>
      <c r="AD27" s="10"/>
      <c r="AE27" s="10"/>
      <c r="AF27" s="10"/>
      <c r="AG27" s="10"/>
      <c r="AH27" s="10"/>
      <c r="WLA27" s="13"/>
      <c r="WLB27" s="13"/>
      <c r="WLC27" s="13"/>
    </row>
    <row r="28" spans="1:34 15861:15863" ht="15.6" customHeight="1" x14ac:dyDescent="0.3">
      <c r="A28" s="18"/>
      <c r="B28" s="44"/>
      <c r="C28" s="55" t="str">
        <f>"IDENTIFICACION DE LA PLANTACIÓN DE BANANO "&amp;IF(ISBLANK(G6),"(indique tipo de banano en celda G6)",UPPER(G6))&amp;" CON CERTIFICACIÓN FAIRTRADE"</f>
        <v>IDENTIFICACION DE LA PLANTACIÓN DE BANANO ORGÁNICO CON CERTIFICACIÓN FAIRTRADE</v>
      </c>
      <c r="D28" s="56"/>
      <c r="E28" s="52"/>
      <c r="F28" s="52"/>
      <c r="G28" s="52"/>
      <c r="H28" s="50"/>
      <c r="I28" s="45"/>
      <c r="J28" s="10"/>
      <c r="K28" s="118"/>
      <c r="L28" s="118"/>
      <c r="M28" s="118"/>
      <c r="N28" s="118"/>
      <c r="O28" s="118"/>
      <c r="P28" s="118"/>
      <c r="Q28" s="118"/>
      <c r="R28" s="118"/>
      <c r="S28" s="118"/>
      <c r="T28" s="118"/>
      <c r="U28" s="118"/>
      <c r="V28" s="118"/>
      <c r="W28" s="118"/>
      <c r="X28" s="118"/>
      <c r="Y28" s="118"/>
      <c r="Z28" s="118"/>
      <c r="AA28" s="10"/>
      <c r="AB28" s="10"/>
      <c r="AC28" s="10"/>
      <c r="AD28" s="10"/>
      <c r="AE28" s="10"/>
      <c r="AF28" s="10"/>
      <c r="AG28" s="10"/>
      <c r="AH28" s="10"/>
      <c r="WLA28" s="13"/>
      <c r="WLB28" s="13"/>
      <c r="WLC28" s="13"/>
    </row>
    <row r="29" spans="1:34 15861:15863" ht="15.6" customHeight="1" x14ac:dyDescent="0.3">
      <c r="A29" s="18"/>
      <c r="B29" s="44"/>
      <c r="C29" s="57" t="s">
        <v>261</v>
      </c>
      <c r="D29" s="17"/>
      <c r="E29" s="52"/>
      <c r="F29" s="52"/>
      <c r="G29" s="52"/>
      <c r="H29" s="50"/>
      <c r="I29" s="45"/>
      <c r="J29" s="10"/>
      <c r="K29" s="118"/>
      <c r="L29" s="118"/>
      <c r="M29" s="118"/>
      <c r="N29" s="118"/>
      <c r="O29" s="118"/>
      <c r="P29" s="118"/>
      <c r="Q29" s="118"/>
      <c r="R29" s="118"/>
      <c r="S29" s="118"/>
      <c r="T29" s="118"/>
      <c r="U29" s="118"/>
      <c r="V29" s="118"/>
      <c r="W29" s="118"/>
      <c r="X29" s="118"/>
      <c r="Y29" s="118"/>
      <c r="Z29" s="118"/>
      <c r="AA29" s="10"/>
      <c r="AB29" s="10"/>
      <c r="AC29" s="10"/>
      <c r="AD29" s="10"/>
      <c r="AE29" s="10"/>
      <c r="AF29" s="10"/>
      <c r="AG29" s="10"/>
      <c r="AH29" s="10"/>
      <c r="WLA29" s="13"/>
      <c r="WLB29" s="13"/>
      <c r="WLC29" s="13"/>
    </row>
    <row r="30" spans="1:34 15861:15863" ht="15.6" customHeight="1" x14ac:dyDescent="0.3">
      <c r="A30" s="18"/>
      <c r="B30" s="44"/>
      <c r="C30" s="58"/>
      <c r="D30" s="58"/>
      <c r="E30" s="58"/>
      <c r="F30" s="58"/>
      <c r="G30" s="58"/>
      <c r="H30" s="58"/>
      <c r="I30" s="45"/>
      <c r="J30" s="10"/>
      <c r="K30" s="118"/>
      <c r="L30" s="118"/>
      <c r="M30" s="118"/>
      <c r="N30" s="118"/>
      <c r="O30" s="118"/>
      <c r="P30" s="118"/>
      <c r="Q30" s="118"/>
      <c r="R30" s="118"/>
      <c r="S30" s="118"/>
      <c r="T30" s="118"/>
      <c r="U30" s="118"/>
      <c r="V30" s="118"/>
      <c r="W30" s="118"/>
      <c r="X30" s="118"/>
      <c r="Y30" s="118"/>
      <c r="Z30" s="118"/>
      <c r="AA30" s="10"/>
      <c r="AB30" s="10"/>
      <c r="AC30" s="10"/>
      <c r="AD30" s="10"/>
      <c r="AE30" s="10"/>
      <c r="AF30" s="10"/>
      <c r="AG30" s="10"/>
      <c r="AH30" s="10"/>
      <c r="WLA30" s="13"/>
      <c r="WLB30" s="13"/>
      <c r="WLC30" s="13"/>
    </row>
    <row r="31" spans="1:34 15861:15863" ht="4.95" customHeight="1" x14ac:dyDescent="0.3">
      <c r="A31" s="18"/>
      <c r="B31" s="44"/>
      <c r="C31" s="52"/>
      <c r="D31" s="52"/>
      <c r="E31" s="52"/>
      <c r="F31" s="52"/>
      <c r="G31" s="52"/>
      <c r="H31" s="50"/>
      <c r="I31" s="45"/>
      <c r="J31" s="10"/>
      <c r="K31" s="118"/>
      <c r="L31" s="118"/>
      <c r="M31" s="118"/>
      <c r="N31" s="118"/>
      <c r="O31" s="118"/>
      <c r="P31" s="118"/>
      <c r="Q31" s="118"/>
      <c r="R31" s="118"/>
      <c r="S31" s="118"/>
      <c r="T31" s="118"/>
      <c r="U31" s="118"/>
      <c r="V31" s="118"/>
      <c r="W31" s="118"/>
      <c r="X31" s="118"/>
      <c r="Y31" s="118"/>
      <c r="Z31" s="118"/>
      <c r="AA31" s="10"/>
      <c r="AB31" s="10"/>
      <c r="AC31" s="10"/>
      <c r="AD31" s="10"/>
      <c r="AE31" s="10"/>
      <c r="AF31" s="10"/>
      <c r="AG31" s="10"/>
      <c r="AH31" s="10"/>
      <c r="WLA31" s="13"/>
      <c r="WLB31" s="13"/>
      <c r="WLC31" s="13"/>
    </row>
    <row r="32" spans="1:34 15861:15863" ht="15.6" customHeight="1" x14ac:dyDescent="0.3">
      <c r="A32" s="18"/>
      <c r="B32" s="44"/>
      <c r="C32" s="142" t="str">
        <f>"DATOS DE PRODUCCIÓN DE BANANO "&amp;IF(ISBLANK(G6),"(indique tipo de banano en celda G6)",UPPER(G6))</f>
        <v>DATOS DE PRODUCCIÓN DE BANANO ORGÁNICO</v>
      </c>
      <c r="D32" s="59"/>
      <c r="E32" s="52"/>
      <c r="F32" s="60"/>
      <c r="G32" s="60"/>
      <c r="H32" s="50"/>
      <c r="I32" s="45"/>
      <c r="J32" s="10"/>
      <c r="K32" s="118"/>
      <c r="L32" s="118"/>
      <c r="M32" s="118"/>
      <c r="N32" s="118"/>
      <c r="O32" s="118"/>
      <c r="P32" s="118"/>
      <c r="Q32" s="118"/>
      <c r="R32" s="118"/>
      <c r="S32" s="118"/>
      <c r="T32" s="118"/>
      <c r="U32" s="118"/>
      <c r="V32" s="118"/>
      <c r="W32" s="118"/>
      <c r="X32" s="118"/>
      <c r="Y32" s="118"/>
      <c r="Z32" s="118"/>
      <c r="AA32" s="10"/>
      <c r="AB32" s="10"/>
      <c r="AC32" s="10"/>
      <c r="AD32" s="10"/>
      <c r="AE32" s="10"/>
      <c r="AF32" s="10"/>
      <c r="AG32" s="10"/>
      <c r="AH32" s="10"/>
    </row>
    <row r="33" spans="1:34 15861:15863" ht="15.6" customHeight="1" x14ac:dyDescent="0.3">
      <c r="A33" s="18"/>
      <c r="B33" s="61"/>
      <c r="C33" s="71" t="str">
        <f>"Número de fincas "&amp;IF(G6="convencional", "convencionales", "orgánicas")&amp;", registradas con el número FLOid "&amp;D29&amp;":"</f>
        <v>Número de fincas orgánicas, registradas con el número FLOid :</v>
      </c>
      <c r="D33" s="5"/>
      <c r="E33" s="63"/>
      <c r="F33" s="63"/>
      <c r="G33" s="60"/>
      <c r="H33" s="64"/>
      <c r="I33" s="45"/>
      <c r="J33" s="10"/>
      <c r="K33" s="118"/>
      <c r="L33" s="118"/>
      <c r="M33" s="118"/>
      <c r="N33" s="118"/>
      <c r="O33" s="118"/>
      <c r="P33" s="118"/>
      <c r="Q33" s="118"/>
      <c r="R33" s="118"/>
      <c r="S33" s="118"/>
      <c r="T33" s="118"/>
      <c r="U33" s="118"/>
      <c r="V33" s="118"/>
      <c r="W33" s="118"/>
      <c r="X33" s="118"/>
      <c r="Y33" s="118"/>
      <c r="Z33" s="118"/>
      <c r="AA33" s="10"/>
      <c r="AB33" s="10"/>
      <c r="AC33" s="10"/>
      <c r="AD33" s="10"/>
      <c r="AE33" s="10"/>
      <c r="AF33" s="10"/>
      <c r="AG33" s="10"/>
      <c r="AH33" s="10"/>
    </row>
    <row r="34" spans="1:34 15861:15863" ht="15.6" customHeight="1" x14ac:dyDescent="0.3">
      <c r="A34" s="18"/>
      <c r="B34" s="61"/>
      <c r="C34" s="63"/>
      <c r="D34" s="63"/>
      <c r="E34" s="63"/>
      <c r="F34" s="63"/>
      <c r="G34" s="60"/>
      <c r="H34" s="64"/>
      <c r="I34" s="45"/>
      <c r="J34" s="10"/>
      <c r="K34" s="128"/>
      <c r="L34" s="128"/>
      <c r="M34" s="118"/>
      <c r="N34" s="128"/>
      <c r="O34" s="128"/>
      <c r="P34" s="118"/>
      <c r="Q34" s="128"/>
      <c r="R34" s="128"/>
      <c r="S34" s="118"/>
      <c r="T34" s="118"/>
      <c r="U34" s="118"/>
      <c r="V34" s="118"/>
      <c r="W34" s="118"/>
      <c r="X34" s="118"/>
      <c r="Y34" s="118"/>
      <c r="Z34" s="118"/>
      <c r="AA34" s="10"/>
      <c r="AB34" s="10"/>
      <c r="AC34" s="10"/>
      <c r="AD34" s="10"/>
      <c r="AE34" s="10"/>
      <c r="AF34" s="10"/>
      <c r="AG34" s="10"/>
      <c r="AH34" s="10"/>
    </row>
    <row r="35" spans="1:34 15861:15863" ht="15.6" customHeight="1" x14ac:dyDescent="0.3">
      <c r="A35" s="18"/>
      <c r="B35" s="61"/>
      <c r="C35" s="72" t="str">
        <f>"Área en producción "&amp;IF(ISBLANK(G6),"(indique tipo de banano en celda G6)","(banano "&amp;(G6)&amp;")")&amp;":"</f>
        <v>Área en producción (banano orgánico):</v>
      </c>
      <c r="D35" s="5"/>
      <c r="E35" s="76" t="s">
        <v>31</v>
      </c>
      <c r="F35" s="65"/>
      <c r="G35" s="60"/>
      <c r="H35" s="64"/>
      <c r="I35" s="45"/>
      <c r="J35" s="10"/>
      <c r="K35" s="128"/>
      <c r="L35" s="128"/>
      <c r="M35" s="118"/>
      <c r="N35" s="128"/>
      <c r="O35" s="128"/>
      <c r="P35" s="118"/>
      <c r="Q35" s="128"/>
      <c r="R35" s="128"/>
      <c r="S35" s="118"/>
      <c r="T35" s="118"/>
      <c r="U35" s="118"/>
      <c r="V35" s="118"/>
      <c r="W35" s="118"/>
      <c r="X35" s="118"/>
      <c r="Y35" s="118"/>
      <c r="Z35" s="118"/>
      <c r="AA35" s="10"/>
      <c r="AB35" s="10"/>
      <c r="AC35" s="10"/>
      <c r="AD35" s="10"/>
      <c r="AE35" s="10"/>
      <c r="AF35" s="10"/>
      <c r="AG35" s="10"/>
      <c r="AH35" s="10"/>
    </row>
    <row r="36" spans="1:34 15861:15863" ht="15.6" customHeight="1" x14ac:dyDescent="0.3">
      <c r="A36" s="18"/>
      <c r="B36" s="44"/>
      <c r="C36" s="73" t="str">
        <f>"(Ingrese la suma de las áreas de todas las fincas "&amp;IF(G6="convencional", "convencionales", "orgánicas")&amp;", registradas con el número FLOid "&amp;D29&amp;")"</f>
        <v>(Ingrese la suma de las áreas de todas las fincas orgánicas, registradas con el número FLOid )</v>
      </c>
      <c r="D36" s="63"/>
      <c r="E36" s="63"/>
      <c r="F36" s="63"/>
      <c r="G36" s="60"/>
      <c r="H36" s="64"/>
      <c r="I36" s="45"/>
      <c r="J36" s="10"/>
      <c r="K36" s="128"/>
      <c r="L36" s="128"/>
      <c r="M36" s="118"/>
      <c r="N36" s="128"/>
      <c r="O36" s="128"/>
      <c r="P36" s="118"/>
      <c r="Q36" s="128"/>
      <c r="R36" s="128"/>
      <c r="S36" s="118"/>
      <c r="T36" s="118"/>
      <c r="U36" s="118"/>
      <c r="V36" s="118"/>
      <c r="W36" s="118"/>
      <c r="X36" s="118"/>
      <c r="Y36" s="118"/>
      <c r="Z36" s="118"/>
      <c r="AA36" s="10"/>
      <c r="AB36" s="10"/>
      <c r="AC36" s="10"/>
      <c r="AD36" s="10"/>
      <c r="AE36" s="10"/>
      <c r="AF36" s="10"/>
      <c r="AG36" s="10"/>
      <c r="AH36" s="10"/>
    </row>
    <row r="37" spans="1:34 15861:15863" ht="15.6" customHeight="1" x14ac:dyDescent="0.3">
      <c r="A37" s="18"/>
      <c r="B37" s="61"/>
      <c r="C37" s="72" t="str">
        <f>"Productividad "&amp;IF(ISBLANK(G6),"(indique tipo de banano en celda G6)","(banano "&amp;(G6)&amp;")")&amp;":"</f>
        <v>Productividad (banano orgánico):</v>
      </c>
      <c r="D37" s="6"/>
      <c r="E37" s="77" t="s">
        <v>494</v>
      </c>
      <c r="F37" s="78"/>
      <c r="G37" s="64"/>
      <c r="H37" s="64"/>
      <c r="I37" s="45"/>
      <c r="J37" s="10"/>
      <c r="K37" s="128"/>
      <c r="L37" s="128"/>
      <c r="M37" s="118"/>
      <c r="N37" s="128"/>
      <c r="O37" s="128"/>
      <c r="P37" s="118"/>
      <c r="Q37" s="128"/>
      <c r="R37" s="128"/>
      <c r="S37" s="118"/>
      <c r="T37" s="118"/>
      <c r="U37" s="118"/>
      <c r="V37" s="118"/>
      <c r="W37" s="118"/>
      <c r="X37" s="118"/>
      <c r="Y37" s="118"/>
      <c r="Z37" s="118"/>
      <c r="AA37" s="10"/>
      <c r="AB37" s="10"/>
      <c r="AC37" s="10"/>
      <c r="AD37" s="10"/>
      <c r="AE37" s="10"/>
      <c r="AF37" s="10"/>
      <c r="AG37" s="10"/>
      <c r="AH37" s="10"/>
    </row>
    <row r="38" spans="1:34 15861:15863" ht="15.6" customHeight="1" x14ac:dyDescent="0.3">
      <c r="A38" s="18"/>
      <c r="B38" s="44"/>
      <c r="C38" s="73" t="str">
        <f>"(Ingrese la productividad representativa de todas sus fincas "&amp;IF(G6="convencional", "convencionales", "orgánicas")&amp;", registradas con el número FLOid "&amp;D29&amp;")"</f>
        <v>(Ingrese la productividad representativa de todas sus fincas orgánicas, registradas con el número FLOid )</v>
      </c>
      <c r="D38" s="63"/>
      <c r="E38" s="63"/>
      <c r="F38" s="63"/>
      <c r="G38" s="60"/>
      <c r="H38" s="64"/>
      <c r="I38" s="45"/>
      <c r="J38" s="10"/>
      <c r="K38" s="128"/>
      <c r="L38" s="128"/>
      <c r="M38" s="118"/>
      <c r="N38" s="128"/>
      <c r="O38" s="128"/>
      <c r="P38" s="118"/>
      <c r="Q38" s="128"/>
      <c r="R38" s="128"/>
      <c r="S38" s="118"/>
      <c r="T38" s="118"/>
      <c r="U38" s="118"/>
      <c r="V38" s="118"/>
      <c r="W38" s="118"/>
      <c r="X38" s="118"/>
      <c r="Y38" s="118"/>
      <c r="Z38" s="118"/>
      <c r="AA38" s="10"/>
      <c r="AB38" s="10"/>
      <c r="AC38" s="10"/>
      <c r="AD38" s="10"/>
      <c r="AE38" s="10"/>
      <c r="AF38" s="10"/>
      <c r="AG38" s="10"/>
      <c r="AH38" s="10"/>
    </row>
    <row r="39" spans="1:34 15861:15863" ht="15.6" customHeight="1" x14ac:dyDescent="0.3">
      <c r="A39" s="18"/>
      <c r="B39" s="44"/>
      <c r="C39" s="70"/>
      <c r="D39" s="70"/>
      <c r="E39" s="70"/>
      <c r="F39" s="63"/>
      <c r="G39" s="66"/>
      <c r="H39" s="50"/>
      <c r="I39" s="45"/>
      <c r="J39" s="10"/>
      <c r="K39" s="118"/>
      <c r="L39" s="118"/>
      <c r="M39" s="118"/>
      <c r="N39" s="118"/>
      <c r="O39" s="118"/>
      <c r="P39" s="129"/>
      <c r="Q39" s="128"/>
      <c r="R39" s="128"/>
      <c r="S39" s="118"/>
      <c r="T39" s="118"/>
      <c r="U39" s="118"/>
      <c r="V39" s="118"/>
      <c r="W39" s="118"/>
      <c r="X39" s="118"/>
      <c r="Y39" s="118"/>
      <c r="Z39" s="118"/>
      <c r="AA39" s="10"/>
      <c r="AB39" s="10"/>
      <c r="AC39" s="10"/>
      <c r="AD39" s="10"/>
      <c r="AE39" s="10"/>
      <c r="AF39" s="10"/>
      <c r="AG39" s="10"/>
      <c r="AH39" s="10"/>
      <c r="WLA39" s="13"/>
      <c r="WLB39" s="13"/>
      <c r="WLC39" s="13"/>
    </row>
    <row r="40" spans="1:34 15861:15863" ht="15.6" customHeight="1" x14ac:dyDescent="0.3">
      <c r="A40" s="18"/>
      <c r="B40" s="44"/>
      <c r="C40" s="142" t="str">
        <f>"NÚMERO DE TRABAJADORES DE BANANO "&amp;IF(ISBLANK(G6),"(indique tipo de banano en celda G6)",UPPER(G6))</f>
        <v>NÚMERO DE TRABAJADORES DE BANANO ORGÁNICO</v>
      </c>
      <c r="D40" s="67"/>
      <c r="E40" s="67"/>
      <c r="F40" s="67"/>
      <c r="G40" s="67"/>
      <c r="H40" s="64"/>
      <c r="I40" s="45"/>
      <c r="J40" s="10"/>
      <c r="K40" s="118"/>
      <c r="L40" s="118"/>
      <c r="M40" s="118"/>
      <c r="N40" s="118"/>
      <c r="O40" s="118"/>
      <c r="P40" s="129"/>
      <c r="Q40" s="128"/>
      <c r="R40" s="128"/>
      <c r="S40" s="118"/>
      <c r="T40" s="118"/>
      <c r="U40" s="118"/>
      <c r="V40" s="118"/>
      <c r="W40" s="118"/>
      <c r="X40" s="118"/>
      <c r="Y40" s="118"/>
      <c r="Z40" s="118"/>
      <c r="AA40" s="10"/>
      <c r="AB40" s="10"/>
      <c r="AC40" s="10"/>
      <c r="AD40" s="10"/>
      <c r="AE40" s="10"/>
      <c r="AF40" s="10"/>
      <c r="AG40" s="10"/>
      <c r="AH40" s="10"/>
    </row>
    <row r="41" spans="1:34 15861:15863" ht="57.6" x14ac:dyDescent="0.3">
      <c r="A41" s="20"/>
      <c r="B41" s="62"/>
      <c r="C41" s="120" t="s">
        <v>514</v>
      </c>
      <c r="D41" s="68"/>
      <c r="E41" s="68"/>
      <c r="F41" s="68"/>
      <c r="G41" s="68"/>
      <c r="H41" s="68"/>
      <c r="I41" s="69"/>
      <c r="J41" s="10"/>
      <c r="K41" s="118"/>
      <c r="L41" s="118"/>
      <c r="M41" s="118"/>
      <c r="N41" s="118"/>
      <c r="O41" s="118"/>
      <c r="P41" s="129"/>
      <c r="Q41" s="128"/>
      <c r="R41" s="128"/>
      <c r="S41" s="118"/>
      <c r="T41" s="118"/>
      <c r="U41" s="118"/>
      <c r="V41" s="118"/>
      <c r="W41" s="118"/>
      <c r="X41" s="118"/>
      <c r="Y41" s="118"/>
      <c r="Z41" s="118"/>
      <c r="AA41" s="10"/>
      <c r="AB41" s="10"/>
      <c r="AC41" s="10"/>
      <c r="AD41" s="10"/>
      <c r="AE41" s="10"/>
      <c r="AF41" s="10"/>
      <c r="AG41" s="10"/>
      <c r="AH41" s="10"/>
    </row>
    <row r="42" spans="1:34 15861:15863" ht="15.6" customHeight="1" x14ac:dyDescent="0.3">
      <c r="A42" s="20"/>
      <c r="B42" s="62"/>
      <c r="C42" s="68"/>
      <c r="D42" s="68"/>
      <c r="E42" s="68"/>
      <c r="F42" s="68"/>
      <c r="G42" s="68"/>
      <c r="H42" s="68"/>
      <c r="I42" s="69"/>
      <c r="J42" s="10"/>
      <c r="K42" s="118"/>
      <c r="L42" s="118"/>
      <c r="M42" s="118"/>
      <c r="N42" s="118"/>
      <c r="O42" s="118"/>
      <c r="P42" s="118"/>
      <c r="Q42" s="128"/>
      <c r="R42" s="128"/>
      <c r="S42" s="118"/>
      <c r="T42" s="118"/>
      <c r="U42" s="118"/>
      <c r="V42" s="118"/>
      <c r="W42" s="118"/>
      <c r="X42" s="118"/>
      <c r="Y42" s="118"/>
      <c r="Z42" s="118"/>
      <c r="AA42" s="10"/>
      <c r="AB42" s="10"/>
      <c r="AC42" s="10"/>
      <c r="AD42" s="10"/>
      <c r="AE42" s="10"/>
      <c r="AF42" s="10"/>
      <c r="AG42" s="10"/>
      <c r="AH42" s="10"/>
    </row>
    <row r="43" spans="1:34 15861:15863" ht="15.6" customHeight="1" x14ac:dyDescent="0.3">
      <c r="A43" s="20"/>
      <c r="B43" s="62"/>
      <c r="C43" s="126" t="s">
        <v>515</v>
      </c>
      <c r="D43" s="68"/>
      <c r="E43" s="68"/>
      <c r="F43" s="68"/>
      <c r="G43" s="68"/>
      <c r="H43" s="68"/>
      <c r="I43" s="69"/>
      <c r="J43" s="10"/>
      <c r="K43" s="118"/>
      <c r="L43" s="118"/>
      <c r="M43" s="118"/>
      <c r="N43" s="118"/>
      <c r="O43" s="118"/>
      <c r="P43" s="118"/>
      <c r="Q43" s="128"/>
      <c r="R43" s="128"/>
      <c r="S43" s="118"/>
      <c r="T43" s="118"/>
      <c r="U43" s="118"/>
      <c r="V43" s="118"/>
      <c r="W43" s="118"/>
      <c r="X43" s="118"/>
      <c r="Y43" s="118"/>
      <c r="Z43" s="118"/>
      <c r="AA43" s="10"/>
      <c r="AB43" s="10"/>
      <c r="AC43" s="10"/>
      <c r="AD43" s="10"/>
      <c r="AE43" s="10"/>
      <c r="AF43" s="10"/>
      <c r="AG43" s="10"/>
      <c r="AH43" s="10"/>
    </row>
    <row r="44" spans="1:34 15861:15863" ht="15.6" customHeight="1" x14ac:dyDescent="0.3">
      <c r="A44" s="20"/>
      <c r="B44" s="62"/>
      <c r="C44" s="68" t="str">
        <f>"- Deberá ingresar la suma de los trabajadores DE TODAS LAS FINCAS DE BANANO "&amp;UPPER(G6)&amp;", registradas con el número FLOid "&amp;D29&amp;"."</f>
        <v>- Deberá ingresar la suma de los trabajadores DE TODAS LAS FINCAS DE BANANO ORGÁNICO, registradas con el número FLOid .</v>
      </c>
      <c r="D44" s="68"/>
      <c r="E44" s="68"/>
      <c r="F44" s="68"/>
      <c r="G44" s="68"/>
      <c r="H44" s="68"/>
      <c r="I44" s="69"/>
      <c r="J44" s="10"/>
      <c r="K44" s="118"/>
      <c r="L44" s="118"/>
      <c r="M44" s="118"/>
      <c r="N44" s="118"/>
      <c r="O44" s="118"/>
      <c r="P44" s="118"/>
      <c r="Q44" s="128"/>
      <c r="R44" s="128"/>
      <c r="S44" s="118"/>
      <c r="T44" s="118"/>
      <c r="U44" s="118"/>
      <c r="V44" s="118"/>
      <c r="W44" s="118"/>
      <c r="X44" s="118"/>
      <c r="Y44" s="118"/>
      <c r="Z44" s="118"/>
      <c r="AA44" s="10"/>
      <c r="AB44" s="10"/>
      <c r="AC44" s="10"/>
      <c r="AD44" s="10"/>
      <c r="AE44" s="10"/>
      <c r="AF44" s="10"/>
      <c r="AG44" s="10"/>
      <c r="AH44" s="10"/>
    </row>
    <row r="45" spans="1:34 15861:15863" ht="15.6" customHeight="1" x14ac:dyDescent="0.3">
      <c r="A45" s="20"/>
      <c r="B45" s="62"/>
      <c r="C45" s="68" t="str">
        <f>"- Los números totales de trabajadores contratados y subcontratados, ingresados en cada una de las tres tablas, deben coincidir. Asegúrese que coincidan."</f>
        <v>- Los números totales de trabajadores contratados y subcontratados, ingresados en cada una de las tres tablas, deben coincidir. Asegúrese que coincidan.</v>
      </c>
      <c r="D45" s="68"/>
      <c r="E45" s="68"/>
      <c r="F45" s="68"/>
      <c r="G45" s="68"/>
      <c r="H45" s="68"/>
      <c r="I45" s="69"/>
      <c r="J45" s="10"/>
      <c r="K45" s="118"/>
      <c r="L45" s="118"/>
      <c r="M45" s="118"/>
      <c r="N45" s="118"/>
      <c r="O45" s="118"/>
      <c r="P45" s="118"/>
      <c r="Q45" s="128"/>
      <c r="R45" s="128"/>
      <c r="S45" s="118"/>
      <c r="T45" s="118"/>
      <c r="U45" s="118"/>
      <c r="V45" s="118"/>
      <c r="W45" s="118"/>
      <c r="X45" s="118"/>
      <c r="Y45" s="118"/>
      <c r="Z45" s="118"/>
      <c r="AA45" s="10"/>
      <c r="AB45" s="10"/>
      <c r="AC45" s="10"/>
      <c r="AD45" s="10"/>
      <c r="AE45" s="10"/>
      <c r="AF45" s="10"/>
      <c r="AG45" s="10"/>
      <c r="AH45" s="10"/>
    </row>
    <row r="46" spans="1:34 15861:15863" ht="15.6" customHeight="1" x14ac:dyDescent="0.3">
      <c r="A46" s="20"/>
      <c r="B46" s="62"/>
      <c r="C46" s="126" t="str">
        <f>"- ¿Cómo calcular e ingresar el número de trabajadores que trabajan a tiempo parcial?"</f>
        <v>- ¿Cómo calcular e ingresar el número de trabajadores que trabajan a tiempo parcial?</v>
      </c>
      <c r="D46" s="68"/>
      <c r="E46" s="68"/>
      <c r="F46" s="68"/>
      <c r="G46" s="68"/>
      <c r="H46" s="68"/>
      <c r="I46" s="69"/>
      <c r="J46" s="10"/>
      <c r="K46" s="118"/>
      <c r="L46" s="118"/>
      <c r="M46" s="118"/>
      <c r="N46" s="118"/>
      <c r="O46" s="118"/>
      <c r="P46" s="118"/>
      <c r="Q46" s="128"/>
      <c r="R46" s="128"/>
      <c r="S46" s="118"/>
      <c r="T46" s="118"/>
      <c r="U46" s="118"/>
      <c r="V46" s="118"/>
      <c r="W46" s="118"/>
      <c r="X46" s="118"/>
      <c r="Y46" s="118"/>
      <c r="Z46" s="118"/>
      <c r="AA46" s="10"/>
      <c r="AB46" s="10"/>
      <c r="AC46" s="10"/>
      <c r="AD46" s="10"/>
      <c r="AE46" s="10"/>
      <c r="AF46" s="10"/>
      <c r="AG46" s="10"/>
      <c r="AH46" s="10"/>
    </row>
    <row r="47" spans="1:34 15861:15863" ht="15.6" customHeight="1" x14ac:dyDescent="0.3">
      <c r="A47" s="20"/>
      <c r="B47" s="62"/>
      <c r="C47" s="126" t="str">
        <f>"  Debe multiplicar el ''número de trabajadores a tiempo parcial'' por el ''número de días que han trabajado por semana'' y dividirlo entre el ''número máximo de"</f>
        <v xml:space="preserve">  Debe multiplicar el ''número de trabajadores a tiempo parcial'' por el ''número de días que han trabajado por semana'' y dividirlo entre el ''número máximo de</v>
      </c>
      <c r="D47" s="68"/>
      <c r="E47" s="68"/>
      <c r="F47" s="68"/>
      <c r="G47" s="68"/>
      <c r="H47" s="68"/>
      <c r="I47" s="69"/>
      <c r="J47" s="10"/>
      <c r="K47" s="118"/>
      <c r="L47" s="118"/>
      <c r="M47" s="118"/>
      <c r="N47" s="118"/>
      <c r="O47" s="118"/>
      <c r="P47" s="118"/>
      <c r="Q47" s="128"/>
      <c r="R47" s="128"/>
      <c r="S47" s="118"/>
      <c r="T47" s="118"/>
      <c r="U47" s="118"/>
      <c r="V47" s="118"/>
      <c r="W47" s="118"/>
      <c r="X47" s="118"/>
      <c r="Y47" s="118"/>
      <c r="Z47" s="118"/>
      <c r="AA47" s="10"/>
      <c r="AB47" s="10"/>
      <c r="AC47" s="10"/>
      <c r="AD47" s="10"/>
      <c r="AE47" s="10"/>
      <c r="AF47" s="10"/>
      <c r="AG47" s="10"/>
      <c r="AH47" s="10"/>
    </row>
    <row r="48" spans="1:34 15861:15863" ht="15.6" customHeight="1" x14ac:dyDescent="0.3">
      <c r="A48" s="20"/>
      <c r="B48" s="62"/>
      <c r="C48" s="126" t="str">
        <f>"  días que un trabajador a tiempo completo podría trabajar por semana, de acuerdo a ley''. El resultado es el número de trabajadores que debe ingresar en la tabla."</f>
        <v xml:space="preserve">  días que un trabajador a tiempo completo podría trabajar por semana, de acuerdo a ley''. El resultado es el número de trabajadores que debe ingresar en la tabla.</v>
      </c>
      <c r="D48" s="68"/>
      <c r="E48" s="68"/>
      <c r="F48" s="68"/>
      <c r="G48" s="68"/>
      <c r="H48" s="68"/>
      <c r="I48" s="69"/>
      <c r="J48" s="10"/>
      <c r="K48" s="118"/>
      <c r="L48" s="118"/>
      <c r="M48" s="118"/>
      <c r="N48" s="118"/>
      <c r="O48" s="118"/>
      <c r="P48" s="118"/>
      <c r="Q48" s="128"/>
      <c r="R48" s="128"/>
      <c r="S48" s="118"/>
      <c r="T48" s="118"/>
      <c r="U48" s="118"/>
      <c r="V48" s="118"/>
      <c r="W48" s="118"/>
      <c r="X48" s="118"/>
      <c r="Y48" s="118"/>
      <c r="Z48" s="118"/>
      <c r="AA48" s="10"/>
      <c r="AB48" s="10"/>
      <c r="AC48" s="10"/>
      <c r="AD48" s="10"/>
      <c r="AE48" s="10"/>
      <c r="AF48" s="10"/>
      <c r="AG48" s="10"/>
      <c r="AH48" s="10"/>
    </row>
    <row r="49" spans="1:34 15862:15862" ht="15.6" customHeight="1" x14ac:dyDescent="0.3">
      <c r="A49" s="18"/>
      <c r="B49" s="44"/>
      <c r="C49" s="188" t="str">
        <f>"a) según área de trabajo, para banano "&amp;IF(ISBLANK(G6),"(indique tipo de banano en celda G6)",(G6))</f>
        <v>a) según área de trabajo, para banano orgánico</v>
      </c>
      <c r="D49" s="198" t="s">
        <v>264</v>
      </c>
      <c r="E49" s="199"/>
      <c r="F49" s="121" t="s">
        <v>513</v>
      </c>
      <c r="G49" s="68"/>
      <c r="H49" s="68"/>
      <c r="I49" s="45"/>
      <c r="J49" s="14"/>
      <c r="K49" s="118"/>
      <c r="L49" s="118"/>
      <c r="M49" s="118"/>
      <c r="N49" s="118"/>
      <c r="O49" s="118"/>
      <c r="P49" s="118"/>
      <c r="Q49" s="128"/>
      <c r="R49" s="128"/>
      <c r="S49" s="118"/>
      <c r="T49" s="118"/>
      <c r="U49" s="118"/>
      <c r="V49" s="118"/>
      <c r="W49" s="118"/>
      <c r="X49" s="118"/>
      <c r="Y49" s="118"/>
      <c r="Z49" s="118"/>
      <c r="AA49" s="10"/>
      <c r="AB49" s="10"/>
      <c r="AC49" s="10"/>
      <c r="AD49" s="10"/>
      <c r="AE49" s="10"/>
      <c r="AF49" s="10"/>
      <c r="AG49" s="10"/>
      <c r="AH49" s="10"/>
    </row>
    <row r="50" spans="1:34 15862:15862" ht="15.6" customHeight="1" x14ac:dyDescent="0.3">
      <c r="A50" s="18"/>
      <c r="B50" s="44"/>
      <c r="C50" s="189"/>
      <c r="D50" s="81" t="s">
        <v>77</v>
      </c>
      <c r="E50" s="82" t="s">
        <v>289</v>
      </c>
      <c r="F50" s="122"/>
      <c r="G50" s="68"/>
      <c r="H50" s="68"/>
      <c r="I50" s="45"/>
      <c r="J50" s="14"/>
      <c r="K50" s="118"/>
      <c r="L50" s="118"/>
      <c r="M50" s="118"/>
      <c r="N50" s="118"/>
      <c r="O50" s="118"/>
      <c r="P50" s="118"/>
      <c r="Q50" s="128"/>
      <c r="R50" s="128"/>
      <c r="S50" s="118"/>
      <c r="T50" s="118"/>
      <c r="U50" s="118"/>
      <c r="V50" s="118"/>
      <c r="W50" s="118"/>
      <c r="X50" s="118"/>
      <c r="Y50" s="118"/>
      <c r="Z50" s="118"/>
      <c r="AA50" s="10"/>
      <c r="AB50" s="10"/>
      <c r="AC50" s="10"/>
      <c r="AD50" s="10"/>
      <c r="AE50" s="10"/>
      <c r="AF50" s="10"/>
      <c r="AG50" s="10"/>
      <c r="AH50" s="10"/>
    </row>
    <row r="51" spans="1:34 15862:15862" ht="15.6" customHeight="1" x14ac:dyDescent="0.3">
      <c r="A51" s="18"/>
      <c r="B51" s="44"/>
      <c r="C51" s="79" t="s">
        <v>75</v>
      </c>
      <c r="D51" s="7"/>
      <c r="E51" s="8"/>
      <c r="F51" s="123">
        <f>SUM(D51:E51)</f>
        <v>0</v>
      </c>
      <c r="G51" s="68"/>
      <c r="H51" s="68"/>
      <c r="I51" s="45"/>
      <c r="J51" s="14"/>
      <c r="K51" s="118"/>
      <c r="L51" s="118"/>
      <c r="M51" s="118"/>
      <c r="N51" s="118"/>
      <c r="O51" s="118"/>
      <c r="P51" s="118"/>
      <c r="Q51" s="128"/>
      <c r="R51" s="128"/>
      <c r="S51" s="118"/>
      <c r="T51" s="118"/>
      <c r="U51" s="118"/>
      <c r="V51" s="118"/>
      <c r="W51" s="118"/>
      <c r="X51" s="118"/>
      <c r="Y51" s="118"/>
      <c r="Z51" s="118"/>
      <c r="AA51" s="10"/>
      <c r="AB51" s="10"/>
      <c r="AC51" s="10"/>
      <c r="AD51" s="10"/>
      <c r="AE51" s="10"/>
      <c r="AF51" s="10"/>
      <c r="AG51" s="10"/>
      <c r="AH51" s="10"/>
    </row>
    <row r="52" spans="1:34 15862:15862" ht="15.6" customHeight="1" x14ac:dyDescent="0.3">
      <c r="A52" s="18"/>
      <c r="B52" s="44"/>
      <c r="C52" s="79" t="s">
        <v>50</v>
      </c>
      <c r="D52" s="7"/>
      <c r="E52" s="8"/>
      <c r="F52" s="123">
        <f>SUM(D52:E52)</f>
        <v>0</v>
      </c>
      <c r="G52" s="68"/>
      <c r="H52" s="68"/>
      <c r="I52" s="45"/>
      <c r="J52" s="14"/>
      <c r="K52" s="118"/>
      <c r="L52" s="118"/>
      <c r="M52" s="118"/>
      <c r="N52" s="118"/>
      <c r="O52" s="118"/>
      <c r="P52" s="118"/>
      <c r="Q52" s="128"/>
      <c r="R52" s="128"/>
      <c r="S52" s="118"/>
      <c r="T52" s="118"/>
      <c r="U52" s="118"/>
      <c r="V52" s="118"/>
      <c r="W52" s="118"/>
      <c r="X52" s="118"/>
      <c r="Y52" s="118"/>
      <c r="Z52" s="118"/>
      <c r="AA52" s="10"/>
      <c r="AB52" s="10"/>
      <c r="AC52" s="10"/>
      <c r="AD52" s="10"/>
      <c r="AE52" s="10"/>
      <c r="AF52" s="10"/>
      <c r="AG52" s="10"/>
      <c r="AH52" s="10"/>
    </row>
    <row r="53" spans="1:34 15862:15862" ht="15.6" customHeight="1" x14ac:dyDescent="0.3">
      <c r="A53" s="18"/>
      <c r="B53" s="44"/>
      <c r="C53" s="79" t="s">
        <v>89</v>
      </c>
      <c r="D53" s="7"/>
      <c r="E53" s="8"/>
      <c r="F53" s="123">
        <f>SUM(D53:E53)</f>
        <v>0</v>
      </c>
      <c r="G53" s="68"/>
      <c r="H53" s="68"/>
      <c r="I53" s="45"/>
      <c r="J53" s="14"/>
      <c r="K53" s="118"/>
      <c r="L53" s="118"/>
      <c r="M53" s="118"/>
      <c r="N53" s="118"/>
      <c r="O53" s="118"/>
      <c r="P53" s="118"/>
      <c r="Q53" s="128"/>
      <c r="R53" s="128"/>
      <c r="S53" s="118"/>
      <c r="T53" s="118"/>
      <c r="U53" s="118"/>
      <c r="V53" s="118"/>
      <c r="W53" s="118"/>
      <c r="X53" s="118"/>
      <c r="Y53" s="118"/>
      <c r="Z53" s="118"/>
      <c r="AA53" s="10"/>
      <c r="AB53" s="10"/>
      <c r="AC53" s="10"/>
      <c r="AD53" s="10"/>
      <c r="AE53" s="10"/>
      <c r="AF53" s="10"/>
      <c r="AG53" s="10"/>
      <c r="AH53" s="10"/>
    </row>
    <row r="54" spans="1:34 15862:15862" ht="15.6" customHeight="1" x14ac:dyDescent="0.35">
      <c r="A54" s="18"/>
      <c r="B54" s="44"/>
      <c r="C54" s="80" t="s">
        <v>493</v>
      </c>
      <c r="D54" s="83">
        <f>SUM(D51:D53)</f>
        <v>0</v>
      </c>
      <c r="E54" s="84">
        <f>SUM(E51:E53)</f>
        <v>0</v>
      </c>
      <c r="F54" s="123">
        <f>SUM(D54:E54)</f>
        <v>0</v>
      </c>
      <c r="G54" s="68"/>
      <c r="H54" s="68"/>
      <c r="I54" s="45"/>
      <c r="J54" s="14"/>
      <c r="K54" s="130"/>
      <c r="L54" s="118"/>
      <c r="M54" s="118"/>
      <c r="N54" s="118"/>
      <c r="O54" s="118"/>
      <c r="P54" s="118"/>
      <c r="Q54" s="118"/>
      <c r="R54" s="118"/>
      <c r="S54" s="118"/>
      <c r="T54" s="118"/>
      <c r="U54" s="118"/>
      <c r="V54" s="118"/>
      <c r="W54" s="118"/>
      <c r="X54" s="118"/>
      <c r="Y54" s="118"/>
      <c r="Z54" s="118"/>
      <c r="AA54" s="10"/>
      <c r="AB54" s="10"/>
      <c r="AC54" s="10"/>
      <c r="AD54" s="10"/>
      <c r="AE54" s="10"/>
      <c r="AF54" s="10"/>
      <c r="AG54" s="10"/>
      <c r="AH54" s="10"/>
    </row>
    <row r="55" spans="1:34 15862:15862" ht="7.95" customHeight="1" x14ac:dyDescent="0.3">
      <c r="A55" s="18"/>
      <c r="B55" s="44"/>
      <c r="C55" s="70"/>
      <c r="D55" s="70"/>
      <c r="E55" s="70"/>
      <c r="F55" s="64"/>
      <c r="G55" s="68"/>
      <c r="H55" s="68"/>
      <c r="I55" s="45"/>
      <c r="J55" s="14"/>
      <c r="K55" s="118"/>
      <c r="L55" s="118"/>
      <c r="M55" s="118"/>
      <c r="N55" s="118"/>
      <c r="O55" s="118"/>
      <c r="P55" s="118"/>
      <c r="Q55" s="118"/>
      <c r="R55" s="118"/>
      <c r="S55" s="118"/>
      <c r="T55" s="118"/>
      <c r="U55" s="118"/>
      <c r="V55" s="118"/>
      <c r="W55" s="118"/>
      <c r="X55" s="118"/>
      <c r="Y55" s="118"/>
      <c r="Z55" s="118"/>
      <c r="AA55" s="10"/>
      <c r="AB55" s="10"/>
      <c r="AC55" s="10"/>
      <c r="AD55" s="10"/>
      <c r="AE55" s="10"/>
      <c r="AF55" s="10"/>
      <c r="AG55" s="10"/>
      <c r="AH55" s="10"/>
    </row>
    <row r="56" spans="1:34 15862:15862" ht="43.8" customHeight="1" x14ac:dyDescent="0.3">
      <c r="A56" s="18"/>
      <c r="B56" s="44"/>
      <c r="C56" s="188" t="str">
        <f>"b) número de trabajadores según estructura salarial para banano "&amp;IF(ISBLANK(G6),"(indique tipo de banano en celda G6)",(G6))&amp;". Los rangos de las bandas salariales mostrados en la tabla, están referidos al salario básico, entendido como el monto mensual del salario que se toma como "&amp;"base para aplicar deducciones, tasas impositivas al ingreso, y contribuciones, regidas por ley. Es decir, se refieren al importe ANTES DE aplicar retenciones y/o cotizaciones. En algunos países se le denomina ''salario bruto''."</f>
        <v>b) número de trabajadores según estructura salarial para banano orgánico. Los rangos de las bandas salariales mostrados en la tabla, están referidos al salario básico, entendido como el monto mensual del salario que se toma como base para aplicar deducciones, tasas impositivas al ingreso, y contribuciones, regidas por ley. Es decir, se refieren al importe ANTES DE aplicar retenciones y/o cotizaciones. En algunos países se le denomina ''salario bruto''.</v>
      </c>
      <c r="D56" s="190" t="str">
        <f>D49</f>
        <v>Número de trabajadores</v>
      </c>
      <c r="E56" s="191"/>
      <c r="F56" s="124" t="str">
        <f>F49</f>
        <v>TOTAL</v>
      </c>
      <c r="G56" s="68"/>
      <c r="H56" s="68"/>
      <c r="I56" s="45"/>
      <c r="J56" s="15"/>
      <c r="K56" s="118"/>
      <c r="L56" s="118"/>
      <c r="M56" s="118"/>
      <c r="N56" s="118"/>
      <c r="O56" s="118"/>
      <c r="P56" s="118"/>
      <c r="Q56" s="118"/>
      <c r="R56" s="118"/>
      <c r="S56" s="131"/>
      <c r="T56" s="131"/>
      <c r="U56" s="118"/>
      <c r="V56" s="131"/>
      <c r="W56" s="131"/>
      <c r="X56" s="118"/>
      <c r="Y56" s="118"/>
      <c r="Z56" s="118"/>
      <c r="AA56" s="10"/>
      <c r="AB56" s="10"/>
      <c r="AC56" s="10"/>
      <c r="AD56" s="10"/>
      <c r="AE56" s="10"/>
      <c r="AF56" s="10"/>
      <c r="AG56" s="10"/>
      <c r="AH56" s="10"/>
    </row>
    <row r="57" spans="1:34 15862:15862" ht="43.8" customHeight="1" x14ac:dyDescent="0.3">
      <c r="A57" s="18"/>
      <c r="B57" s="44"/>
      <c r="C57" s="189"/>
      <c r="D57" s="81" t="s">
        <v>77</v>
      </c>
      <c r="E57" s="82" t="s">
        <v>289</v>
      </c>
      <c r="F57" s="125"/>
      <c r="G57" s="68"/>
      <c r="H57" s="68"/>
      <c r="I57" s="45"/>
      <c r="J57" s="14"/>
      <c r="K57" s="118"/>
      <c r="L57" s="127"/>
      <c r="M57" s="118"/>
      <c r="N57" s="118"/>
      <c r="O57" s="127"/>
      <c r="P57" s="118"/>
      <c r="Q57" s="118"/>
      <c r="R57" s="118"/>
      <c r="S57" s="118"/>
      <c r="T57" s="119"/>
      <c r="U57" s="119"/>
      <c r="V57" s="119"/>
      <c r="W57" s="118"/>
      <c r="X57" s="118"/>
      <c r="Y57" s="118"/>
      <c r="Z57" s="118"/>
      <c r="AA57" s="118"/>
      <c r="AB57" s="118"/>
      <c r="AC57" s="118"/>
      <c r="AD57" s="118"/>
      <c r="AE57" s="118"/>
      <c r="AF57" s="119"/>
      <c r="AG57" s="119"/>
      <c r="AH57" s="119"/>
    </row>
    <row r="58" spans="1:34 15862:15862" ht="15.6" customHeight="1" x14ac:dyDescent="0.3">
      <c r="A58" s="18"/>
      <c r="B58" s="44"/>
      <c r="C58" s="85" t="s">
        <v>544</v>
      </c>
      <c r="D58" s="7"/>
      <c r="E58" s="8"/>
      <c r="F58" s="123">
        <f t="shared" ref="F58:F68" si="0">SUM(D58:E58)</f>
        <v>0</v>
      </c>
      <c r="G58" s="68"/>
      <c r="H58" s="68"/>
      <c r="I58" s="45"/>
      <c r="J58" s="14"/>
      <c r="K58" s="127"/>
      <c r="L58" s="118"/>
      <c r="M58" s="118"/>
      <c r="N58" s="127"/>
      <c r="O58" s="118"/>
      <c r="P58" s="118"/>
      <c r="Q58" s="127"/>
      <c r="R58" s="118"/>
      <c r="S58" s="127"/>
      <c r="T58" s="119"/>
      <c r="U58" s="119"/>
      <c r="V58" s="119"/>
      <c r="W58" s="127"/>
      <c r="X58" s="118"/>
      <c r="Y58" s="127"/>
      <c r="Z58" s="127"/>
      <c r="AA58" s="118"/>
      <c r="AB58" s="127"/>
      <c r="AC58" s="127"/>
      <c r="AD58" s="118"/>
      <c r="AE58" s="127"/>
      <c r="AF58" s="132"/>
      <c r="AG58" s="119"/>
      <c r="AH58" s="119"/>
      <c r="WLB58" s="13"/>
    </row>
    <row r="59" spans="1:34 15862:15862" ht="15.6" customHeight="1" x14ac:dyDescent="0.3">
      <c r="A59" s="18"/>
      <c r="B59" s="44"/>
      <c r="C59" s="85" t="s">
        <v>545</v>
      </c>
      <c r="D59" s="7"/>
      <c r="E59" s="8"/>
      <c r="F59" s="123">
        <f t="shared" si="0"/>
        <v>0</v>
      </c>
      <c r="G59" s="68"/>
      <c r="H59" s="68"/>
      <c r="I59" s="45"/>
      <c r="J59" s="14"/>
      <c r="K59" s="118"/>
      <c r="L59" s="118"/>
      <c r="M59" s="118"/>
      <c r="N59" s="118"/>
      <c r="O59" s="118"/>
      <c r="P59" s="127"/>
      <c r="Q59" s="118"/>
      <c r="R59" s="118"/>
      <c r="S59" s="127"/>
      <c r="T59" s="119"/>
      <c r="U59" s="119"/>
      <c r="V59" s="119"/>
      <c r="W59" s="118"/>
      <c r="X59" s="118"/>
      <c r="Y59" s="127"/>
      <c r="Z59" s="118"/>
      <c r="AA59" s="118"/>
      <c r="AB59" s="127"/>
      <c r="AC59" s="118"/>
      <c r="AD59" s="118"/>
      <c r="AE59" s="127"/>
      <c r="AF59" s="119"/>
      <c r="AG59" s="119"/>
      <c r="AH59" s="119"/>
      <c r="WLB59" s="13"/>
    </row>
    <row r="60" spans="1:34 15862:15862" ht="15.6" customHeight="1" x14ac:dyDescent="0.3">
      <c r="A60" s="18"/>
      <c r="B60" s="44"/>
      <c r="C60" s="85" t="s">
        <v>546</v>
      </c>
      <c r="D60" s="7"/>
      <c r="E60" s="8"/>
      <c r="F60" s="123">
        <f t="shared" si="0"/>
        <v>0</v>
      </c>
      <c r="G60" s="68"/>
      <c r="H60" s="68"/>
      <c r="I60" s="45"/>
      <c r="J60" s="14"/>
      <c r="K60" s="118"/>
      <c r="L60" s="118"/>
      <c r="M60" s="118"/>
      <c r="N60" s="118"/>
      <c r="O60" s="118"/>
      <c r="P60" s="118"/>
      <c r="Q60" s="118"/>
      <c r="R60" s="118"/>
      <c r="S60" s="118"/>
      <c r="T60" s="119"/>
      <c r="U60" s="119"/>
      <c r="V60" s="119"/>
      <c r="W60" s="118"/>
      <c r="X60" s="118"/>
      <c r="Y60" s="118"/>
      <c r="Z60" s="118"/>
      <c r="AA60" s="118"/>
      <c r="AB60" s="118"/>
      <c r="AC60" s="118"/>
      <c r="AD60" s="118"/>
      <c r="AE60" s="118"/>
      <c r="AF60" s="119"/>
      <c r="AG60" s="119"/>
      <c r="AH60" s="119"/>
    </row>
    <row r="61" spans="1:34 15862:15862" ht="15.6" customHeight="1" x14ac:dyDescent="0.3">
      <c r="A61" s="18"/>
      <c r="B61" s="44"/>
      <c r="C61" s="115" t="s">
        <v>547</v>
      </c>
      <c r="D61" s="7"/>
      <c r="E61" s="8"/>
      <c r="F61" s="123">
        <f t="shared" si="0"/>
        <v>0</v>
      </c>
      <c r="G61" s="68"/>
      <c r="H61" s="68"/>
      <c r="I61" s="45"/>
      <c r="J61" s="14"/>
      <c r="K61" s="118"/>
      <c r="L61" s="118"/>
      <c r="M61" s="118"/>
      <c r="N61" s="118"/>
      <c r="O61" s="118"/>
      <c r="P61" s="118"/>
      <c r="Q61" s="118"/>
      <c r="R61" s="118"/>
      <c r="S61" s="118"/>
      <c r="T61" s="119"/>
      <c r="U61" s="119"/>
      <c r="V61" s="119"/>
      <c r="W61" s="118"/>
      <c r="X61" s="118"/>
      <c r="Y61" s="118"/>
      <c r="Z61" s="118"/>
      <c r="AA61" s="118"/>
      <c r="AB61" s="118"/>
      <c r="AC61" s="118"/>
      <c r="AD61" s="118"/>
      <c r="AE61" s="118"/>
      <c r="AF61" s="119"/>
      <c r="AG61" s="119"/>
      <c r="AH61" s="119"/>
    </row>
    <row r="62" spans="1:34 15862:15862" ht="15.6" customHeight="1" x14ac:dyDescent="0.3">
      <c r="A62" s="18"/>
      <c r="B62" s="44"/>
      <c r="C62" s="115" t="s">
        <v>548</v>
      </c>
      <c r="D62" s="7"/>
      <c r="E62" s="8"/>
      <c r="F62" s="123">
        <f t="shared" si="0"/>
        <v>0</v>
      </c>
      <c r="G62" s="68"/>
      <c r="H62" s="68"/>
      <c r="I62" s="45"/>
      <c r="J62" s="14"/>
      <c r="K62" s="118"/>
      <c r="L62" s="118"/>
      <c r="M62" s="118"/>
      <c r="N62" s="118"/>
      <c r="O62" s="118"/>
      <c r="P62" s="118"/>
      <c r="Q62" s="118"/>
      <c r="R62" s="118"/>
      <c r="S62" s="118"/>
      <c r="T62" s="119"/>
      <c r="U62" s="118"/>
      <c r="V62" s="119"/>
      <c r="W62" s="118"/>
      <c r="X62" s="118"/>
      <c r="Y62" s="118"/>
      <c r="Z62" s="118"/>
      <c r="AA62" s="118"/>
      <c r="AB62" s="118"/>
      <c r="AC62" s="118"/>
      <c r="AD62" s="118"/>
      <c r="AE62" s="118"/>
      <c r="AF62" s="119"/>
      <c r="AG62" s="119"/>
      <c r="AH62" s="119"/>
    </row>
    <row r="63" spans="1:34 15862:15862" ht="15.6" customHeight="1" x14ac:dyDescent="0.3">
      <c r="A63" s="18"/>
      <c r="B63" s="44"/>
      <c r="C63" s="85" t="s">
        <v>549</v>
      </c>
      <c r="D63" s="7"/>
      <c r="E63" s="8"/>
      <c r="F63" s="123">
        <f t="shared" si="0"/>
        <v>0</v>
      </c>
      <c r="G63" s="68"/>
      <c r="H63" s="68"/>
      <c r="I63" s="45"/>
      <c r="J63" s="14"/>
      <c r="K63" s="127"/>
      <c r="L63" s="127"/>
      <c r="M63" s="118"/>
      <c r="N63" s="127"/>
      <c r="O63" s="127"/>
      <c r="P63" s="118"/>
      <c r="Q63" s="127"/>
      <c r="R63" s="127"/>
      <c r="S63" s="118"/>
      <c r="T63" s="119"/>
      <c r="U63" s="119"/>
      <c r="V63" s="119"/>
      <c r="W63" s="127"/>
      <c r="X63" s="127"/>
      <c r="Y63" s="118"/>
      <c r="Z63" s="127"/>
      <c r="AA63" s="127"/>
      <c r="AB63" s="118"/>
      <c r="AC63" s="127"/>
      <c r="AD63" s="127"/>
      <c r="AE63" s="118"/>
      <c r="AF63" s="119"/>
      <c r="AG63" s="119"/>
      <c r="AH63" s="119"/>
    </row>
    <row r="64" spans="1:34 15862:15862" ht="15.6" customHeight="1" x14ac:dyDescent="0.3">
      <c r="A64" s="18"/>
      <c r="B64" s="44"/>
      <c r="C64" s="85" t="s">
        <v>550</v>
      </c>
      <c r="D64" s="7"/>
      <c r="E64" s="8"/>
      <c r="F64" s="123">
        <f t="shared" si="0"/>
        <v>0</v>
      </c>
      <c r="G64" s="68"/>
      <c r="H64" s="68"/>
      <c r="I64" s="45"/>
      <c r="J64" s="14"/>
      <c r="K64" s="118"/>
      <c r="L64" s="118"/>
      <c r="M64" s="118"/>
      <c r="N64" s="118"/>
      <c r="O64" s="118"/>
      <c r="P64" s="118"/>
      <c r="Q64" s="118"/>
      <c r="R64" s="118"/>
      <c r="S64" s="118"/>
      <c r="T64" s="119"/>
      <c r="U64" s="119"/>
      <c r="V64" s="119"/>
      <c r="W64" s="118"/>
      <c r="X64" s="118"/>
      <c r="Y64" s="118"/>
      <c r="Z64" s="118"/>
      <c r="AA64" s="118"/>
      <c r="AB64" s="118"/>
      <c r="AC64" s="118"/>
      <c r="AD64" s="118"/>
      <c r="AE64" s="118"/>
      <c r="AF64" s="119"/>
      <c r="AG64" s="119"/>
      <c r="AH64" s="119"/>
    </row>
    <row r="65" spans="1:34" ht="15.6" customHeight="1" x14ac:dyDescent="0.3">
      <c r="A65" s="18"/>
      <c r="B65" s="44"/>
      <c r="C65" s="85" t="s">
        <v>551</v>
      </c>
      <c r="D65" s="7"/>
      <c r="E65" s="8"/>
      <c r="F65" s="123">
        <f t="shared" si="0"/>
        <v>0</v>
      </c>
      <c r="G65" s="68"/>
      <c r="H65" s="68"/>
      <c r="I65" s="45"/>
      <c r="J65" s="14"/>
      <c r="K65" s="118"/>
      <c r="L65" s="118"/>
      <c r="M65" s="118"/>
      <c r="N65" s="118"/>
      <c r="O65" s="118"/>
      <c r="P65" s="118"/>
      <c r="Q65" s="118"/>
      <c r="R65" s="118"/>
      <c r="S65" s="118"/>
      <c r="T65" s="119"/>
      <c r="U65" s="119"/>
      <c r="V65" s="119"/>
      <c r="W65" s="118"/>
      <c r="X65" s="118"/>
      <c r="Y65" s="118"/>
      <c r="Z65" s="118"/>
      <c r="AA65" s="118"/>
      <c r="AB65" s="118"/>
      <c r="AC65" s="118"/>
      <c r="AD65" s="118"/>
      <c r="AE65" s="118"/>
      <c r="AF65" s="119"/>
      <c r="AG65" s="119"/>
      <c r="AH65" s="119"/>
    </row>
    <row r="66" spans="1:34" ht="15.6" customHeight="1" x14ac:dyDescent="0.3">
      <c r="A66" s="18"/>
      <c r="B66" s="44"/>
      <c r="C66" s="85" t="s">
        <v>552</v>
      </c>
      <c r="D66" s="7"/>
      <c r="E66" s="8"/>
      <c r="F66" s="123">
        <f t="shared" si="0"/>
        <v>0</v>
      </c>
      <c r="G66" s="68"/>
      <c r="H66" s="68"/>
      <c r="I66" s="45"/>
      <c r="J66" s="14"/>
      <c r="K66" s="118"/>
      <c r="L66" s="118"/>
      <c r="M66" s="118"/>
      <c r="N66" s="118"/>
      <c r="O66" s="118"/>
      <c r="P66" s="118"/>
      <c r="Q66" s="118"/>
      <c r="R66" s="118"/>
      <c r="S66" s="118"/>
      <c r="T66" s="119"/>
      <c r="U66" s="119"/>
      <c r="V66" s="119"/>
      <c r="W66" s="118"/>
      <c r="X66" s="118"/>
      <c r="Y66" s="118"/>
      <c r="Z66" s="118"/>
      <c r="AA66" s="118"/>
      <c r="AB66" s="118"/>
      <c r="AC66" s="118"/>
      <c r="AD66" s="118"/>
      <c r="AE66" s="118"/>
      <c r="AF66" s="119"/>
      <c r="AG66" s="119"/>
      <c r="AH66" s="119"/>
    </row>
    <row r="67" spans="1:34" ht="15.6" customHeight="1" x14ac:dyDescent="0.3">
      <c r="A67" s="18"/>
      <c r="B67" s="44"/>
      <c r="C67" s="85" t="s">
        <v>553</v>
      </c>
      <c r="D67" s="7"/>
      <c r="E67" s="8"/>
      <c r="F67" s="123">
        <f t="shared" si="0"/>
        <v>0</v>
      </c>
      <c r="G67" s="68"/>
      <c r="H67" s="68"/>
      <c r="I67" s="45"/>
      <c r="J67" s="14"/>
      <c r="K67" s="118"/>
      <c r="L67" s="118"/>
      <c r="M67" s="118"/>
      <c r="N67" s="118"/>
      <c r="O67" s="118"/>
      <c r="P67" s="118"/>
      <c r="Q67" s="118"/>
      <c r="R67" s="118"/>
      <c r="S67" s="118"/>
      <c r="T67" s="119"/>
      <c r="U67" s="119"/>
      <c r="V67" s="118"/>
      <c r="W67" s="118"/>
      <c r="X67" s="118"/>
      <c r="Y67" s="118"/>
      <c r="Z67" s="118"/>
      <c r="AA67" s="118"/>
      <c r="AB67" s="118"/>
      <c r="AC67" s="118"/>
      <c r="AD67" s="118"/>
      <c r="AE67" s="118"/>
      <c r="AF67" s="119"/>
      <c r="AG67" s="119"/>
      <c r="AH67" s="118"/>
    </row>
    <row r="68" spans="1:34" ht="15.6" customHeight="1" x14ac:dyDescent="0.35">
      <c r="A68" s="18"/>
      <c r="B68" s="44"/>
      <c r="C68" s="80" t="s">
        <v>493</v>
      </c>
      <c r="D68" s="83">
        <f>SUM(D58:D67)</f>
        <v>0</v>
      </c>
      <c r="E68" s="84">
        <f>SUM(E58:E67)</f>
        <v>0</v>
      </c>
      <c r="F68" s="123">
        <f t="shared" si="0"/>
        <v>0</v>
      </c>
      <c r="G68" s="68"/>
      <c r="H68" s="68"/>
      <c r="I68" s="45"/>
      <c r="J68" s="14"/>
      <c r="K68" s="118"/>
      <c r="L68" s="118"/>
      <c r="M68" s="118"/>
      <c r="N68" s="118"/>
      <c r="O68" s="118"/>
      <c r="P68" s="118"/>
      <c r="Q68" s="118"/>
      <c r="R68" s="118"/>
      <c r="S68" s="118"/>
      <c r="T68" s="118"/>
      <c r="U68" s="118"/>
      <c r="V68" s="118"/>
      <c r="W68" s="118"/>
      <c r="X68" s="118"/>
      <c r="Y68" s="118"/>
      <c r="Z68" s="118"/>
      <c r="AA68" s="10"/>
      <c r="AB68" s="10"/>
      <c r="AC68" s="10"/>
      <c r="AD68" s="10"/>
      <c r="AE68" s="10"/>
      <c r="AF68" s="10"/>
      <c r="AG68" s="10"/>
      <c r="AH68" s="10"/>
    </row>
    <row r="69" spans="1:34" ht="7.95" customHeight="1" x14ac:dyDescent="0.3">
      <c r="A69" s="18"/>
      <c r="B69" s="44"/>
      <c r="C69" s="70"/>
      <c r="D69" s="70"/>
      <c r="E69" s="70"/>
      <c r="F69" s="64"/>
      <c r="G69" s="68"/>
      <c r="H69" s="68"/>
      <c r="I69" s="45"/>
      <c r="J69" s="14"/>
      <c r="K69" s="118"/>
      <c r="L69" s="118"/>
      <c r="M69" s="118"/>
      <c r="N69" s="118"/>
      <c r="O69" s="118"/>
      <c r="P69" s="118"/>
      <c r="Q69" s="118"/>
      <c r="R69" s="118"/>
      <c r="S69" s="118"/>
      <c r="T69" s="118"/>
      <c r="U69" s="118"/>
      <c r="V69" s="118"/>
      <c r="W69" s="118"/>
      <c r="X69" s="118"/>
      <c r="Y69" s="118"/>
      <c r="Z69" s="118"/>
      <c r="AA69" s="10"/>
      <c r="AB69" s="10"/>
      <c r="AC69" s="10"/>
      <c r="AD69" s="10"/>
      <c r="AE69" s="10"/>
      <c r="AF69" s="10"/>
      <c r="AG69" s="10"/>
      <c r="AH69" s="10"/>
    </row>
    <row r="70" spans="1:34" ht="15.6" customHeight="1" x14ac:dyDescent="0.3">
      <c r="A70" s="18"/>
      <c r="B70" s="44"/>
      <c r="C70" s="188" t="str">
        <f>"c) según tiempo trabajado, sin considerar sobretiempo, para banano "&amp;IF(ISBLANK(G6),"(indique tipo de banano en celda G6)",(G6))</f>
        <v>c) según tiempo trabajado, sin considerar sobretiempo, para banano orgánico</v>
      </c>
      <c r="D70" s="192" t="str">
        <f>D56</f>
        <v>Número de trabajadores</v>
      </c>
      <c r="E70" s="193"/>
      <c r="F70" s="124" t="str">
        <f>F56</f>
        <v>TOTAL</v>
      </c>
      <c r="G70" s="68"/>
      <c r="H70" s="68"/>
      <c r="I70" s="45"/>
      <c r="J70" s="14"/>
      <c r="K70" s="118"/>
      <c r="L70" s="118"/>
      <c r="M70" s="118"/>
      <c r="N70" s="118"/>
      <c r="O70" s="118"/>
      <c r="P70" s="118"/>
      <c r="Q70" s="118"/>
      <c r="R70" s="118"/>
      <c r="S70" s="118"/>
      <c r="T70" s="118"/>
      <c r="U70" s="118"/>
      <c r="V70" s="118"/>
      <c r="W70" s="118"/>
      <c r="X70" s="118"/>
      <c r="Y70" s="118"/>
      <c r="Z70" s="118"/>
      <c r="AA70" s="10"/>
      <c r="AB70" s="10"/>
      <c r="AC70" s="10"/>
      <c r="AD70" s="10"/>
      <c r="AE70" s="10"/>
      <c r="AF70" s="10"/>
      <c r="AG70" s="10"/>
      <c r="AH70" s="10"/>
    </row>
    <row r="71" spans="1:34" ht="15.6" customHeight="1" x14ac:dyDescent="0.3">
      <c r="A71" s="18"/>
      <c r="B71" s="44"/>
      <c r="C71" s="189"/>
      <c r="D71" s="90" t="s">
        <v>77</v>
      </c>
      <c r="E71" s="91" t="s">
        <v>289</v>
      </c>
      <c r="F71" s="125"/>
      <c r="G71" s="68"/>
      <c r="H71" s="68"/>
      <c r="I71" s="45"/>
      <c r="J71" s="14"/>
      <c r="K71" s="118"/>
      <c r="L71" s="118"/>
      <c r="M71" s="118"/>
      <c r="N71" s="118"/>
      <c r="O71" s="118"/>
      <c r="P71" s="118"/>
      <c r="Q71" s="118"/>
      <c r="R71" s="118"/>
      <c r="S71" s="118"/>
      <c r="T71" s="118"/>
      <c r="U71" s="118"/>
      <c r="V71" s="118"/>
      <c r="W71" s="118"/>
      <c r="X71" s="118"/>
      <c r="Y71" s="118"/>
      <c r="Z71" s="118"/>
      <c r="AA71" s="10"/>
      <c r="AB71" s="10"/>
      <c r="AC71" s="118"/>
      <c r="AD71" s="10"/>
      <c r="AE71" s="10"/>
      <c r="AF71" s="118"/>
      <c r="AG71" s="10"/>
      <c r="AH71" s="10"/>
    </row>
    <row r="72" spans="1:34" ht="15.6" customHeight="1" x14ac:dyDescent="0.3">
      <c r="A72" s="18"/>
      <c r="B72" s="44"/>
      <c r="C72" s="79" t="s">
        <v>498</v>
      </c>
      <c r="D72" s="7"/>
      <c r="E72" s="8"/>
      <c r="F72" s="123">
        <f t="shared" ref="F72:F78" si="1">SUM(D72:E72)</f>
        <v>0</v>
      </c>
      <c r="G72" s="68"/>
      <c r="H72" s="68"/>
      <c r="I72" s="45"/>
      <c r="J72" s="14"/>
      <c r="K72" s="118"/>
      <c r="L72" s="118"/>
      <c r="M72" s="118"/>
      <c r="N72" s="118"/>
      <c r="O72" s="118"/>
      <c r="P72" s="118"/>
      <c r="Q72" s="118"/>
      <c r="R72" s="118"/>
      <c r="S72" s="118"/>
      <c r="T72" s="118"/>
      <c r="U72" s="118"/>
      <c r="V72" s="118"/>
      <c r="W72" s="118"/>
      <c r="X72" s="118"/>
      <c r="Y72" s="118"/>
      <c r="Z72" s="118"/>
      <c r="AA72" s="10"/>
      <c r="AB72" s="10"/>
      <c r="AC72" s="118"/>
      <c r="AD72" s="10"/>
      <c r="AE72" s="10"/>
      <c r="AF72" s="118"/>
      <c r="AG72" s="10"/>
      <c r="AH72" s="10"/>
    </row>
    <row r="73" spans="1:34" ht="15.6" customHeight="1" x14ac:dyDescent="0.3">
      <c r="A73" s="18"/>
      <c r="B73" s="44"/>
      <c r="C73" s="79" t="s">
        <v>62</v>
      </c>
      <c r="D73" s="7"/>
      <c r="E73" s="8"/>
      <c r="F73" s="123">
        <f t="shared" si="1"/>
        <v>0</v>
      </c>
      <c r="G73" s="68"/>
      <c r="H73" s="68"/>
      <c r="I73" s="45"/>
      <c r="J73" s="14"/>
      <c r="K73" s="118"/>
      <c r="L73" s="118"/>
      <c r="M73" s="118"/>
      <c r="N73" s="118"/>
      <c r="O73" s="118"/>
      <c r="P73" s="118"/>
      <c r="Q73" s="118"/>
      <c r="R73" s="118"/>
      <c r="S73" s="118"/>
      <c r="T73" s="118"/>
      <c r="U73" s="118"/>
      <c r="V73" s="118"/>
      <c r="W73" s="118"/>
      <c r="X73" s="118"/>
      <c r="Y73" s="118"/>
      <c r="Z73" s="118"/>
      <c r="AA73" s="10"/>
      <c r="AB73" s="10"/>
      <c r="AC73" s="118"/>
      <c r="AD73" s="10"/>
      <c r="AE73" s="10"/>
      <c r="AF73" s="118"/>
      <c r="AG73" s="10"/>
      <c r="AH73" s="10"/>
    </row>
    <row r="74" spans="1:34" ht="15.6" customHeight="1" x14ac:dyDescent="0.3">
      <c r="A74" s="18"/>
      <c r="B74" s="44"/>
      <c r="C74" s="79" t="s">
        <v>63</v>
      </c>
      <c r="D74" s="7"/>
      <c r="E74" s="8"/>
      <c r="F74" s="123">
        <f t="shared" si="1"/>
        <v>0</v>
      </c>
      <c r="G74" s="68"/>
      <c r="H74" s="68"/>
      <c r="I74" s="45"/>
      <c r="J74" s="14"/>
      <c r="K74" s="118"/>
      <c r="L74" s="118"/>
      <c r="M74" s="118"/>
      <c r="N74" s="118"/>
      <c r="O74" s="118"/>
      <c r="P74" s="118"/>
      <c r="Q74" s="118"/>
      <c r="R74" s="118"/>
      <c r="S74" s="118"/>
      <c r="T74" s="118"/>
      <c r="U74" s="118"/>
      <c r="V74" s="118"/>
      <c r="W74" s="118"/>
      <c r="X74" s="118"/>
      <c r="Y74" s="118"/>
      <c r="Z74" s="118"/>
      <c r="AA74" s="10"/>
      <c r="AB74" s="10"/>
      <c r="AC74" s="118"/>
      <c r="AD74" s="10"/>
      <c r="AE74" s="10"/>
      <c r="AF74" s="118"/>
      <c r="AG74" s="10"/>
      <c r="AH74" s="10"/>
    </row>
    <row r="75" spans="1:34" ht="15.6" customHeight="1" x14ac:dyDescent="0.3">
      <c r="A75" s="18"/>
      <c r="B75" s="44"/>
      <c r="C75" s="79" t="s">
        <v>64</v>
      </c>
      <c r="D75" s="7"/>
      <c r="E75" s="8"/>
      <c r="F75" s="123">
        <f t="shared" si="1"/>
        <v>0</v>
      </c>
      <c r="G75" s="68"/>
      <c r="H75" s="68"/>
      <c r="I75" s="45"/>
      <c r="J75" s="14"/>
      <c r="K75" s="118"/>
      <c r="L75" s="118"/>
      <c r="M75" s="118"/>
      <c r="N75" s="118"/>
      <c r="O75" s="118"/>
      <c r="P75" s="118"/>
      <c r="Q75" s="118"/>
      <c r="R75" s="118"/>
      <c r="S75" s="118"/>
      <c r="T75" s="118"/>
      <c r="U75" s="118"/>
      <c r="V75" s="118"/>
      <c r="W75" s="118"/>
      <c r="X75" s="118"/>
      <c r="Y75" s="118"/>
      <c r="Z75" s="118"/>
      <c r="AA75" s="10"/>
      <c r="AB75" s="10"/>
      <c r="AC75" s="10"/>
      <c r="AD75" s="10"/>
      <c r="AE75" s="10"/>
      <c r="AF75" s="10"/>
      <c r="AG75" s="10"/>
      <c r="AH75" s="10"/>
    </row>
    <row r="76" spans="1:34" ht="15.6" customHeight="1" x14ac:dyDescent="0.3">
      <c r="A76" s="18"/>
      <c r="B76" s="44"/>
      <c r="C76" s="79" t="s">
        <v>65</v>
      </c>
      <c r="D76" s="7"/>
      <c r="E76" s="8"/>
      <c r="F76" s="123">
        <f t="shared" si="1"/>
        <v>0</v>
      </c>
      <c r="G76" s="68"/>
      <c r="H76" s="68"/>
      <c r="I76" s="45"/>
      <c r="J76" s="14"/>
      <c r="K76" s="118"/>
      <c r="L76" s="118"/>
      <c r="M76" s="118"/>
      <c r="N76" s="118"/>
      <c r="O76" s="118"/>
      <c r="P76" s="118"/>
      <c r="Q76" s="118"/>
      <c r="R76" s="118"/>
      <c r="S76" s="118"/>
      <c r="T76" s="118"/>
      <c r="U76" s="118"/>
      <c r="V76" s="118"/>
      <c r="W76" s="118"/>
      <c r="X76" s="118"/>
      <c r="Y76" s="118"/>
      <c r="Z76" s="118"/>
      <c r="AA76" s="10"/>
      <c r="AB76" s="10"/>
      <c r="AC76" s="118"/>
      <c r="AD76" s="10"/>
      <c r="AE76" s="10"/>
      <c r="AF76" s="118"/>
      <c r="AG76" s="10"/>
      <c r="AH76" s="10"/>
    </row>
    <row r="77" spans="1:34" ht="15.6" customHeight="1" x14ac:dyDescent="0.3">
      <c r="A77" s="18"/>
      <c r="B77" s="44"/>
      <c r="C77" s="79" t="s">
        <v>374</v>
      </c>
      <c r="D77" s="7"/>
      <c r="E77" s="8"/>
      <c r="F77" s="123">
        <f t="shared" si="1"/>
        <v>0</v>
      </c>
      <c r="G77" s="68"/>
      <c r="H77" s="68"/>
      <c r="I77" s="45"/>
      <c r="J77" s="14"/>
      <c r="K77" s="118"/>
      <c r="L77" s="118"/>
      <c r="M77" s="118"/>
      <c r="N77" s="118"/>
      <c r="O77" s="118"/>
      <c r="P77" s="118"/>
      <c r="Q77" s="118"/>
      <c r="R77" s="118"/>
      <c r="S77" s="118"/>
      <c r="T77" s="118"/>
      <c r="U77" s="118"/>
      <c r="V77" s="118"/>
      <c r="W77" s="118"/>
      <c r="X77" s="118"/>
      <c r="Y77" s="118"/>
      <c r="Z77" s="118"/>
      <c r="AA77" s="10"/>
      <c r="AB77" s="10"/>
      <c r="AC77" s="118"/>
      <c r="AD77" s="10"/>
      <c r="AE77" s="10"/>
      <c r="AF77" s="118"/>
      <c r="AG77" s="10"/>
      <c r="AH77" s="10"/>
    </row>
    <row r="78" spans="1:34" ht="15.6" customHeight="1" x14ac:dyDescent="0.35">
      <c r="A78" s="18"/>
      <c r="B78" s="44"/>
      <c r="C78" s="89" t="s">
        <v>493</v>
      </c>
      <c r="D78" s="83">
        <f>SUM(D72:D77)</f>
        <v>0</v>
      </c>
      <c r="E78" s="84">
        <f>SUM(E72:E77)</f>
        <v>0</v>
      </c>
      <c r="F78" s="123">
        <f t="shared" si="1"/>
        <v>0</v>
      </c>
      <c r="G78" s="68"/>
      <c r="H78" s="68"/>
      <c r="I78" s="45"/>
      <c r="J78" s="14"/>
      <c r="K78" s="118"/>
      <c r="L78" s="118"/>
      <c r="M78" s="118"/>
      <c r="N78" s="118"/>
      <c r="O78" s="118"/>
      <c r="P78" s="118"/>
      <c r="Q78" s="118"/>
      <c r="R78" s="118"/>
      <c r="S78" s="118"/>
      <c r="T78" s="118"/>
      <c r="U78" s="118"/>
      <c r="V78" s="118"/>
      <c r="W78" s="118"/>
      <c r="X78" s="118"/>
      <c r="Y78" s="118"/>
      <c r="Z78" s="118"/>
      <c r="AA78" s="10"/>
      <c r="AB78" s="10"/>
      <c r="AC78" s="118"/>
      <c r="AD78" s="10"/>
      <c r="AE78" s="10"/>
      <c r="AF78" s="118"/>
      <c r="AG78" s="10"/>
      <c r="AH78" s="10"/>
    </row>
    <row r="79" spans="1:34" ht="4.95" customHeight="1" x14ac:dyDescent="0.3">
      <c r="A79" s="18"/>
      <c r="B79" s="44"/>
      <c r="C79" s="70"/>
      <c r="D79" s="70"/>
      <c r="E79" s="70"/>
      <c r="F79" s="70"/>
      <c r="G79" s="70"/>
      <c r="H79" s="64"/>
      <c r="I79" s="45"/>
      <c r="J79" s="16"/>
      <c r="K79" s="118"/>
      <c r="L79" s="118"/>
      <c r="M79" s="118"/>
      <c r="N79" s="118"/>
      <c r="O79" s="118"/>
      <c r="P79" s="118"/>
      <c r="Q79" s="118"/>
      <c r="R79" s="118"/>
      <c r="S79" s="118"/>
      <c r="T79" s="118"/>
      <c r="U79" s="118"/>
      <c r="V79" s="118"/>
      <c r="W79" s="118"/>
      <c r="X79" s="118"/>
      <c r="Y79" s="118"/>
      <c r="Z79" s="118"/>
      <c r="AA79" s="10"/>
      <c r="AB79" s="10"/>
      <c r="AC79" s="118"/>
      <c r="AD79" s="10"/>
      <c r="AE79" s="10"/>
      <c r="AF79" s="118"/>
      <c r="AG79" s="10"/>
      <c r="AH79" s="10"/>
    </row>
    <row r="80" spans="1:34" ht="15.6" customHeight="1" x14ac:dyDescent="0.3">
      <c r="A80" s="18"/>
      <c r="B80" s="44"/>
      <c r="C80" s="86" t="str">
        <f>IF(AND(D54=D68,D54=D78),"",Sheet2!$G$72)</f>
        <v/>
      </c>
      <c r="D80" s="70"/>
      <c r="E80" s="70"/>
      <c r="F80" s="70"/>
      <c r="G80" s="70"/>
      <c r="H80" s="64"/>
      <c r="I80" s="45"/>
      <c r="J80" s="10"/>
      <c r="K80" s="118"/>
      <c r="L80" s="118"/>
      <c r="M80" s="118"/>
      <c r="N80" s="118"/>
      <c r="O80" s="118"/>
      <c r="P80" s="118"/>
      <c r="Q80" s="118"/>
      <c r="R80" s="118"/>
      <c r="S80" s="118"/>
      <c r="T80" s="118"/>
      <c r="U80" s="118"/>
      <c r="V80" s="118"/>
      <c r="W80" s="118"/>
      <c r="X80" s="118"/>
      <c r="Y80" s="118"/>
      <c r="Z80" s="118"/>
      <c r="AA80" s="10"/>
      <c r="AB80" s="10"/>
      <c r="AC80" s="118"/>
      <c r="AD80" s="10"/>
      <c r="AE80" s="10"/>
      <c r="AF80" s="118"/>
      <c r="AG80" s="10"/>
      <c r="AH80" s="10"/>
    </row>
    <row r="81" spans="1:34" ht="4.95" customHeight="1" x14ac:dyDescent="0.3">
      <c r="A81" s="18"/>
      <c r="B81" s="44"/>
      <c r="C81" s="86"/>
      <c r="D81" s="87"/>
      <c r="E81" s="87"/>
      <c r="F81" s="87"/>
      <c r="G81" s="87"/>
      <c r="H81" s="87"/>
      <c r="I81" s="45"/>
      <c r="J81" s="10"/>
      <c r="K81" s="118"/>
      <c r="L81" s="118"/>
      <c r="M81" s="118"/>
      <c r="N81" s="118"/>
      <c r="O81" s="118"/>
      <c r="P81" s="118"/>
      <c r="Q81" s="118"/>
      <c r="R81" s="118"/>
      <c r="S81" s="118"/>
      <c r="T81" s="118"/>
      <c r="U81" s="118"/>
      <c r="V81" s="118"/>
      <c r="W81" s="118"/>
      <c r="X81" s="118"/>
      <c r="Y81" s="118"/>
      <c r="Z81" s="118"/>
      <c r="AA81" s="10"/>
      <c r="AB81" s="10"/>
      <c r="AC81" s="118"/>
      <c r="AD81" s="10"/>
      <c r="AE81" s="10"/>
      <c r="AF81" s="118"/>
      <c r="AG81" s="10"/>
      <c r="AH81" s="10"/>
    </row>
    <row r="82" spans="1:34" ht="15.6" customHeight="1" x14ac:dyDescent="0.3">
      <c r="A82" s="18"/>
      <c r="B82" s="44"/>
      <c r="C82" s="86" t="str">
        <f>IF(AND(E54=E68,E54=E78),"",Sheet2!$G$73)</f>
        <v/>
      </c>
      <c r="D82" s="87"/>
      <c r="E82" s="87"/>
      <c r="F82" s="87"/>
      <c r="G82" s="87"/>
      <c r="H82" s="64"/>
      <c r="I82" s="45"/>
      <c r="J82" s="10"/>
      <c r="K82" s="118"/>
      <c r="L82" s="118"/>
      <c r="M82" s="118"/>
      <c r="N82" s="118"/>
      <c r="O82" s="118"/>
      <c r="P82" s="118"/>
      <c r="Q82" s="118"/>
      <c r="R82" s="118"/>
      <c r="S82" s="118"/>
      <c r="T82" s="118"/>
      <c r="U82" s="118"/>
      <c r="V82" s="118"/>
      <c r="W82" s="118"/>
      <c r="X82" s="118"/>
      <c r="Y82" s="118"/>
      <c r="Z82" s="118"/>
      <c r="AA82" s="10"/>
      <c r="AB82" s="10"/>
      <c r="AC82" s="118"/>
      <c r="AD82" s="10"/>
      <c r="AE82" s="10"/>
      <c r="AF82" s="118"/>
      <c r="AG82" s="10"/>
      <c r="AH82" s="10"/>
    </row>
    <row r="83" spans="1:34" ht="15.6" customHeight="1" thickBot="1" x14ac:dyDescent="0.35">
      <c r="A83" s="18"/>
      <c r="B83" s="74"/>
      <c r="C83" s="88"/>
      <c r="D83" s="88"/>
      <c r="E83" s="88"/>
      <c r="F83" s="88"/>
      <c r="G83" s="88"/>
      <c r="H83" s="88"/>
      <c r="I83" s="75"/>
      <c r="J83" s="10"/>
      <c r="K83" s="118"/>
      <c r="L83" s="118"/>
      <c r="M83" s="118"/>
      <c r="N83" s="118"/>
      <c r="O83" s="118"/>
      <c r="P83" s="118"/>
      <c r="Q83" s="118"/>
      <c r="R83" s="118"/>
      <c r="S83" s="118"/>
      <c r="T83" s="118"/>
      <c r="U83" s="118"/>
      <c r="V83" s="118"/>
      <c r="W83" s="118"/>
      <c r="X83" s="118"/>
      <c r="Y83" s="118"/>
      <c r="Z83" s="118"/>
      <c r="AA83" s="10"/>
      <c r="AB83" s="10"/>
      <c r="AC83" s="118"/>
      <c r="AD83" s="10"/>
      <c r="AE83" s="10"/>
      <c r="AF83" s="118"/>
      <c r="AG83" s="10"/>
      <c r="AH83" s="10"/>
    </row>
    <row r="84" spans="1:34" ht="7.95" customHeight="1" thickTop="1" x14ac:dyDescent="0.3">
      <c r="A84" s="18"/>
      <c r="B84" s="1"/>
      <c r="C84" s="1"/>
      <c r="D84" s="1"/>
      <c r="E84" s="1"/>
      <c r="F84" s="1"/>
      <c r="G84" s="1"/>
      <c r="H84" s="1"/>
      <c r="I84" s="1"/>
      <c r="J84" s="10"/>
      <c r="K84" s="118"/>
      <c r="L84" s="118"/>
      <c r="M84" s="118"/>
      <c r="N84" s="118"/>
      <c r="O84" s="118"/>
      <c r="P84" s="118"/>
      <c r="Q84" s="118"/>
      <c r="R84" s="118"/>
      <c r="S84" s="118"/>
      <c r="T84" s="118"/>
      <c r="U84" s="118"/>
      <c r="V84" s="118"/>
      <c r="W84" s="118"/>
      <c r="X84" s="118"/>
      <c r="Y84" s="118"/>
      <c r="Z84" s="118"/>
      <c r="AA84" s="10"/>
      <c r="AB84" s="10"/>
      <c r="AC84" s="118"/>
      <c r="AD84" s="10"/>
      <c r="AE84" s="10"/>
      <c r="AF84" s="118"/>
      <c r="AG84" s="10"/>
      <c r="AH84" s="10"/>
    </row>
    <row r="85" spans="1:34" ht="8.4" customHeight="1" x14ac:dyDescent="0.3">
      <c r="A85" s="18"/>
      <c r="B85" s="92"/>
      <c r="C85" s="93"/>
      <c r="D85" s="93"/>
      <c r="E85" s="93"/>
      <c r="F85" s="93"/>
      <c r="G85" s="93"/>
      <c r="H85" s="93"/>
      <c r="I85" s="94"/>
      <c r="J85" s="10"/>
      <c r="K85" s="118"/>
      <c r="L85" s="118"/>
      <c r="M85" s="118"/>
      <c r="N85" s="118"/>
      <c r="O85" s="118"/>
      <c r="P85" s="118"/>
      <c r="Q85" s="118"/>
      <c r="R85" s="118"/>
      <c r="S85" s="118"/>
      <c r="T85" s="118"/>
      <c r="U85" s="118"/>
      <c r="V85" s="118"/>
      <c r="W85" s="118"/>
      <c r="X85" s="118"/>
      <c r="Y85" s="118"/>
      <c r="Z85" s="118"/>
      <c r="AA85" s="10"/>
      <c r="AB85" s="10"/>
      <c r="AC85" s="118"/>
      <c r="AD85" s="10"/>
      <c r="AE85" s="10"/>
      <c r="AF85" s="118"/>
      <c r="AG85" s="10"/>
      <c r="AH85" s="10"/>
    </row>
    <row r="86" spans="1:34" ht="15" customHeight="1" x14ac:dyDescent="0.4">
      <c r="A86" s="18"/>
      <c r="B86" s="95"/>
      <c r="C86" s="96" t="str">
        <f>Sheet2!G111</f>
        <v>• Una vez que complete el Formulario 3.1.4, por favor</v>
      </c>
      <c r="D86" s="97"/>
      <c r="E86" s="97"/>
      <c r="F86" s="98"/>
      <c r="G86" s="99"/>
      <c r="H86" s="100"/>
      <c r="I86" s="101"/>
      <c r="J86" s="10"/>
      <c r="K86" s="118"/>
      <c r="L86" s="118"/>
      <c r="M86" s="118"/>
      <c r="N86" s="118"/>
      <c r="O86" s="118"/>
      <c r="P86" s="118"/>
      <c r="Q86" s="118"/>
      <c r="R86" s="118"/>
      <c r="S86" s="118"/>
      <c r="T86" s="118"/>
      <c r="U86" s="118"/>
      <c r="V86" s="118"/>
      <c r="W86" s="118"/>
      <c r="X86" s="118"/>
      <c r="Y86" s="118"/>
      <c r="Z86" s="118"/>
      <c r="AA86" s="10"/>
      <c r="AB86" s="10"/>
      <c r="AC86" s="10"/>
      <c r="AD86" s="10"/>
      <c r="AE86" s="10"/>
      <c r="AF86" s="10"/>
      <c r="AG86" s="10"/>
      <c r="AH86" s="10"/>
    </row>
    <row r="87" spans="1:34" ht="30" x14ac:dyDescent="0.7">
      <c r="A87" s="18"/>
      <c r="B87" s="95"/>
      <c r="C87" s="102" t="str">
        <f>Sheet2!G112</f>
        <v>a) grábelo con el siguiente nombre:</v>
      </c>
      <c r="D87" s="103" t="str">
        <f>"PE_"&amp;IF(OR(ISBLANK(D29),D29=0),"FLOid",D29)</f>
        <v>PE_FLOid</v>
      </c>
      <c r="E87" s="104"/>
      <c r="F87" s="105"/>
      <c r="G87" s="105"/>
      <c r="H87" s="100"/>
      <c r="I87" s="101"/>
      <c r="J87" s="10"/>
      <c r="K87" s="118"/>
      <c r="L87" s="118"/>
      <c r="M87" s="118"/>
      <c r="N87" s="118"/>
      <c r="O87" s="118"/>
      <c r="P87" s="118"/>
      <c r="Q87" s="118"/>
      <c r="R87" s="118"/>
      <c r="S87" s="118"/>
      <c r="T87" s="118"/>
      <c r="U87" s="118"/>
      <c r="V87" s="118"/>
      <c r="W87" s="118"/>
      <c r="X87" s="118"/>
      <c r="Y87" s="118"/>
      <c r="Z87" s="118"/>
      <c r="AA87" s="10"/>
      <c r="AB87" s="10"/>
      <c r="AC87" s="10"/>
      <c r="AD87" s="10"/>
      <c r="AE87" s="10"/>
      <c r="AF87" s="10"/>
      <c r="AG87" s="10"/>
      <c r="AH87" s="10"/>
    </row>
    <row r="88" spans="1:34" ht="4.95" customHeight="1" x14ac:dyDescent="0.3">
      <c r="A88" s="18"/>
      <c r="B88" s="95"/>
      <c r="C88" s="106"/>
      <c r="D88" s="100"/>
      <c r="E88" s="100"/>
      <c r="F88" s="97"/>
      <c r="G88" s="97"/>
      <c r="H88" s="100"/>
      <c r="I88" s="101"/>
      <c r="J88" s="10"/>
      <c r="K88" s="118"/>
      <c r="L88" s="118"/>
      <c r="M88" s="118"/>
      <c r="N88" s="118"/>
      <c r="O88" s="118"/>
      <c r="P88" s="118"/>
      <c r="Q88" s="118"/>
      <c r="R88" s="118"/>
      <c r="S88" s="118"/>
      <c r="T88" s="118"/>
      <c r="U88" s="118"/>
      <c r="V88" s="118"/>
      <c r="W88" s="118"/>
      <c r="X88" s="118"/>
      <c r="Y88" s="118"/>
      <c r="Z88" s="118"/>
      <c r="AA88" s="10"/>
      <c r="AB88" s="10"/>
      <c r="AC88" s="10"/>
      <c r="AD88" s="10"/>
      <c r="AE88" s="10"/>
      <c r="AF88" s="10"/>
      <c r="AG88" s="10"/>
      <c r="AH88" s="10"/>
    </row>
    <row r="89" spans="1:34" ht="15.6" customHeight="1" x14ac:dyDescent="0.3">
      <c r="A89" s="18"/>
      <c r="B89" s="95"/>
      <c r="C89" s="102" t="str">
        <f>Sheet2!G113</f>
        <v>b) envíelo al correo electrónico:</v>
      </c>
      <c r="D89" s="107" t="s">
        <v>407</v>
      </c>
      <c r="E89" s="104"/>
      <c r="F89" s="108"/>
      <c r="G89" s="108"/>
      <c r="H89" s="100"/>
      <c r="I89" s="101"/>
      <c r="J89" s="10"/>
      <c r="K89" s="118"/>
      <c r="L89" s="118"/>
      <c r="M89" s="118"/>
      <c r="N89" s="118"/>
      <c r="O89" s="118"/>
      <c r="P89" s="118"/>
      <c r="Q89" s="118"/>
      <c r="R89" s="118"/>
      <c r="S89" s="118"/>
      <c r="T89" s="118"/>
      <c r="U89" s="118"/>
      <c r="V89" s="118"/>
      <c r="W89" s="118"/>
      <c r="X89" s="118"/>
      <c r="Y89" s="118"/>
      <c r="Z89" s="118"/>
      <c r="AA89" s="10"/>
      <c r="AB89" s="10"/>
      <c r="AC89" s="10"/>
      <c r="AD89" s="10"/>
      <c r="AE89" s="10"/>
      <c r="AF89" s="10"/>
      <c r="AG89" s="10"/>
      <c r="AH89" s="10"/>
    </row>
    <row r="90" spans="1:34" ht="9" customHeight="1" x14ac:dyDescent="0.3">
      <c r="A90" s="18"/>
      <c r="B90" s="95"/>
      <c r="C90" s="111"/>
      <c r="D90" s="104"/>
      <c r="E90" s="104"/>
      <c r="F90" s="108"/>
      <c r="G90" s="108"/>
      <c r="H90" s="100"/>
      <c r="I90" s="101"/>
      <c r="J90" s="10"/>
      <c r="K90" s="118"/>
      <c r="L90" s="118"/>
      <c r="M90" s="118"/>
      <c r="N90" s="118"/>
      <c r="O90" s="118"/>
      <c r="P90" s="118"/>
      <c r="Q90" s="118"/>
      <c r="R90" s="118"/>
      <c r="S90" s="118"/>
      <c r="T90" s="118"/>
      <c r="U90" s="118"/>
      <c r="V90" s="118"/>
      <c r="W90" s="118"/>
      <c r="X90" s="118"/>
      <c r="Y90" s="118"/>
      <c r="Z90" s="118"/>
      <c r="AA90" s="10"/>
      <c r="AB90" s="10"/>
      <c r="AC90" s="10"/>
      <c r="AD90" s="10"/>
      <c r="AE90" s="10"/>
      <c r="AF90" s="10"/>
      <c r="AG90" s="10"/>
      <c r="AH90" s="10"/>
    </row>
    <row r="91" spans="1:34" ht="15.6" customHeight="1" x14ac:dyDescent="0.3">
      <c r="A91" s="18"/>
      <c r="B91" s="95"/>
      <c r="C91" s="96" t="str">
        <f>Sheet2!G115</f>
        <v>• Si usted tiene alguna pregunta sobre como completar el Formulario 3.1.4, por favor escríbanos al correo electrónico:</v>
      </c>
      <c r="D91" s="104"/>
      <c r="E91" s="104"/>
      <c r="F91" s="108"/>
      <c r="G91" s="108"/>
      <c r="H91" s="100"/>
      <c r="I91" s="101"/>
      <c r="J91" s="10"/>
      <c r="K91" s="118"/>
      <c r="L91" s="118"/>
      <c r="M91" s="118"/>
      <c r="N91" s="118"/>
      <c r="O91" s="118"/>
      <c r="P91" s="118"/>
      <c r="Q91" s="118"/>
      <c r="R91" s="118"/>
      <c r="S91" s="118"/>
      <c r="T91" s="118"/>
      <c r="U91" s="118"/>
      <c r="V91" s="118"/>
      <c r="W91" s="118"/>
      <c r="X91" s="118"/>
      <c r="Y91" s="118"/>
      <c r="Z91" s="118"/>
      <c r="AA91" s="10"/>
      <c r="AB91" s="10"/>
      <c r="AC91" s="10"/>
      <c r="AD91" s="10"/>
      <c r="AE91" s="10"/>
      <c r="AF91" s="10"/>
      <c r="AG91" s="10"/>
      <c r="AH91" s="10"/>
    </row>
    <row r="92" spans="1:34" ht="15.6" customHeight="1" x14ac:dyDescent="0.3">
      <c r="A92" s="18"/>
      <c r="B92" s="95"/>
      <c r="C92" s="100"/>
      <c r="D92" s="107" t="s">
        <v>407</v>
      </c>
      <c r="E92" s="100"/>
      <c r="F92" s="100"/>
      <c r="G92" s="100"/>
      <c r="H92" s="100"/>
      <c r="I92" s="101"/>
      <c r="J92" s="10"/>
      <c r="K92" s="118"/>
      <c r="L92" s="118"/>
      <c r="M92" s="118"/>
      <c r="N92" s="118"/>
      <c r="O92" s="118"/>
      <c r="P92" s="118"/>
      <c r="Q92" s="118"/>
      <c r="R92" s="118"/>
      <c r="S92" s="118"/>
      <c r="T92" s="118"/>
      <c r="U92" s="118"/>
      <c r="V92" s="118"/>
      <c r="W92" s="118"/>
      <c r="X92" s="118"/>
      <c r="Y92" s="118"/>
      <c r="Z92" s="118"/>
      <c r="AA92" s="10"/>
      <c r="AB92" s="10"/>
      <c r="AC92" s="10"/>
      <c r="AD92" s="10"/>
      <c r="AE92" s="10"/>
      <c r="AF92" s="10"/>
      <c r="AG92" s="10"/>
      <c r="AH92" s="10"/>
    </row>
    <row r="93" spans="1:34" ht="6.6" customHeight="1" x14ac:dyDescent="0.3">
      <c r="A93" s="18"/>
      <c r="B93" s="112"/>
      <c r="C93" s="113"/>
      <c r="D93" s="113"/>
      <c r="E93" s="113"/>
      <c r="F93" s="113"/>
      <c r="G93" s="113"/>
      <c r="H93" s="113"/>
      <c r="I93" s="114"/>
      <c r="J93" s="10"/>
      <c r="K93" s="118"/>
      <c r="L93" s="118"/>
      <c r="M93" s="118"/>
      <c r="N93" s="118"/>
      <c r="O93" s="118"/>
      <c r="P93" s="118"/>
      <c r="Q93" s="118"/>
      <c r="R93" s="118"/>
      <c r="S93" s="118"/>
      <c r="T93" s="118"/>
      <c r="U93" s="118"/>
      <c r="V93" s="118"/>
      <c r="W93" s="118"/>
      <c r="X93" s="118"/>
      <c r="Y93" s="118"/>
      <c r="Z93" s="118"/>
      <c r="AA93" s="10"/>
      <c r="AB93" s="10"/>
      <c r="AC93" s="10"/>
      <c r="AD93" s="10"/>
      <c r="AE93" s="10"/>
      <c r="AF93" s="10"/>
      <c r="AG93" s="10"/>
      <c r="AH93" s="10"/>
    </row>
    <row r="94" spans="1:34" x14ac:dyDescent="0.3">
      <c r="A94" s="18"/>
      <c r="B94" s="18"/>
      <c r="C94" s="18"/>
      <c r="D94" s="18"/>
      <c r="E94" s="18"/>
      <c r="F94" s="18"/>
      <c r="G94" s="18"/>
      <c r="H94" s="18"/>
      <c r="I94" s="18"/>
      <c r="J94" s="10"/>
      <c r="K94" s="118"/>
      <c r="L94" s="118"/>
      <c r="M94" s="118"/>
      <c r="N94" s="118"/>
      <c r="O94" s="118"/>
      <c r="P94" s="118"/>
      <c r="Q94" s="118"/>
      <c r="R94" s="118"/>
      <c r="S94" s="118"/>
      <c r="T94" s="118"/>
      <c r="U94" s="118"/>
      <c r="V94" s="118"/>
      <c r="W94" s="118"/>
      <c r="X94" s="118"/>
      <c r="Y94" s="118"/>
      <c r="Z94" s="118"/>
      <c r="AA94" s="10"/>
      <c r="AB94" s="10"/>
      <c r="AC94" s="10"/>
      <c r="AD94" s="10"/>
      <c r="AE94" s="10"/>
      <c r="AF94" s="10"/>
      <c r="AG94" s="10"/>
      <c r="AH94" s="10"/>
    </row>
    <row r="95" spans="1:34" x14ac:dyDescent="0.3">
      <c r="A95" s="18"/>
      <c r="B95" s="18"/>
      <c r="C95" s="18"/>
      <c r="D95" s="18"/>
      <c r="E95" s="18"/>
      <c r="F95" s="18"/>
      <c r="G95" s="18"/>
      <c r="H95" s="18"/>
      <c r="I95" s="18"/>
      <c r="J95" s="10"/>
      <c r="K95" s="118"/>
      <c r="L95" s="118"/>
      <c r="M95" s="118"/>
      <c r="N95" s="118"/>
      <c r="O95" s="118"/>
      <c r="P95" s="118"/>
      <c r="Q95" s="118"/>
      <c r="R95" s="118"/>
      <c r="S95" s="118"/>
      <c r="T95" s="118"/>
      <c r="U95" s="118"/>
      <c r="V95" s="118"/>
      <c r="W95" s="118"/>
      <c r="X95" s="118"/>
      <c r="Y95" s="118"/>
      <c r="Z95" s="118"/>
      <c r="AA95" s="10"/>
      <c r="AB95" s="10"/>
      <c r="AC95" s="10"/>
      <c r="AD95" s="10"/>
      <c r="AE95" s="10"/>
      <c r="AF95" s="10"/>
      <c r="AG95" s="10"/>
      <c r="AH95" s="10"/>
    </row>
    <row r="96" spans="1:34" x14ac:dyDescent="0.3">
      <c r="A96" s="18"/>
      <c r="B96" s="18"/>
      <c r="C96" s="18"/>
      <c r="D96" s="18"/>
      <c r="E96" s="18"/>
      <c r="F96" s="18"/>
      <c r="G96" s="18"/>
      <c r="H96" s="18"/>
      <c r="I96" s="18"/>
      <c r="J96" s="10"/>
      <c r="K96" s="118"/>
      <c r="L96" s="118"/>
      <c r="M96" s="118"/>
      <c r="N96" s="118"/>
      <c r="O96" s="118"/>
      <c r="P96" s="118"/>
      <c r="Q96" s="118"/>
      <c r="R96" s="118"/>
      <c r="S96" s="118"/>
      <c r="T96" s="118"/>
      <c r="U96" s="118"/>
      <c r="V96" s="118"/>
      <c r="W96" s="118"/>
      <c r="X96" s="118"/>
      <c r="Y96" s="118"/>
      <c r="Z96" s="118"/>
      <c r="AA96" s="10"/>
      <c r="AB96" s="10"/>
      <c r="AC96" s="10"/>
      <c r="AD96" s="10"/>
      <c r="AE96" s="10"/>
      <c r="AF96" s="10"/>
      <c r="AG96" s="10"/>
      <c r="AH96" s="10"/>
    </row>
    <row r="97" spans="1:34" x14ac:dyDescent="0.3">
      <c r="A97" s="18"/>
      <c r="B97" s="18"/>
      <c r="C97" s="18"/>
      <c r="D97" s="18"/>
      <c r="E97" s="18"/>
      <c r="F97" s="18"/>
      <c r="G97" s="18"/>
      <c r="H97" s="18"/>
      <c r="I97" s="18"/>
      <c r="J97" s="10"/>
      <c r="K97" s="118"/>
      <c r="L97" s="118"/>
      <c r="M97" s="118"/>
      <c r="N97" s="118"/>
      <c r="O97" s="118"/>
      <c r="P97" s="118"/>
      <c r="Q97" s="118"/>
      <c r="R97" s="118"/>
      <c r="S97" s="118"/>
      <c r="T97" s="118"/>
      <c r="U97" s="118"/>
      <c r="V97" s="118"/>
      <c r="W97" s="118"/>
      <c r="X97" s="118"/>
      <c r="Y97" s="118"/>
      <c r="Z97" s="118"/>
      <c r="AA97" s="10"/>
      <c r="AB97" s="10"/>
      <c r="AC97" s="10"/>
      <c r="AD97" s="10"/>
      <c r="AE97" s="10"/>
      <c r="AF97" s="10"/>
      <c r="AG97" s="10"/>
      <c r="AH97" s="10"/>
    </row>
    <row r="98" spans="1:34" x14ac:dyDescent="0.3">
      <c r="A98" s="18"/>
      <c r="B98" s="18"/>
      <c r="C98" s="18"/>
      <c r="D98" s="18"/>
      <c r="E98" s="18"/>
      <c r="F98" s="18"/>
      <c r="G98" s="18"/>
      <c r="H98" s="9"/>
      <c r="I98" s="18"/>
      <c r="J98" s="10"/>
      <c r="K98" s="118"/>
      <c r="L98" s="118"/>
      <c r="M98" s="118"/>
      <c r="N98" s="118"/>
      <c r="O98" s="118"/>
      <c r="P98" s="118"/>
      <c r="Q98" s="118"/>
      <c r="R98" s="118"/>
      <c r="S98" s="118"/>
      <c r="T98" s="118"/>
      <c r="U98" s="118"/>
      <c r="V98" s="118"/>
      <c r="W98" s="118"/>
      <c r="X98" s="118"/>
      <c r="Y98" s="118"/>
      <c r="Z98" s="118"/>
      <c r="AA98" s="10"/>
      <c r="AB98" s="10"/>
      <c r="AC98" s="10"/>
      <c r="AD98" s="10"/>
      <c r="AE98" s="10"/>
      <c r="AF98" s="10"/>
      <c r="AG98" s="10"/>
      <c r="AH98" s="10"/>
    </row>
    <row r="99" spans="1:34" x14ac:dyDescent="0.3">
      <c r="A99" s="18"/>
      <c r="B99" s="18"/>
      <c r="C99" s="18"/>
      <c r="D99" s="18"/>
      <c r="E99" s="18"/>
      <c r="F99" s="18"/>
      <c r="G99" s="18"/>
      <c r="H99" s="9"/>
      <c r="I99" s="18"/>
      <c r="J99" s="10"/>
      <c r="K99" s="118"/>
      <c r="L99" s="118"/>
      <c r="M99" s="118"/>
      <c r="N99" s="118"/>
      <c r="O99" s="118"/>
      <c r="P99" s="118"/>
      <c r="Q99" s="118"/>
      <c r="R99" s="118"/>
      <c r="S99" s="118"/>
      <c r="T99" s="118"/>
      <c r="U99" s="118"/>
      <c r="V99" s="118"/>
      <c r="W99" s="118"/>
      <c r="X99" s="118"/>
      <c r="Y99" s="118"/>
      <c r="Z99" s="118"/>
      <c r="AA99" s="10"/>
      <c r="AB99" s="10"/>
      <c r="AC99" s="10"/>
      <c r="AD99" s="10"/>
      <c r="AE99" s="10"/>
      <c r="AF99" s="10"/>
      <c r="AG99" s="10"/>
      <c r="AH99" s="10"/>
    </row>
    <row r="100" spans="1:34" x14ac:dyDescent="0.3">
      <c r="A100" s="18"/>
      <c r="B100" s="18"/>
      <c r="C100" s="18"/>
      <c r="D100" s="18"/>
      <c r="E100" s="18"/>
      <c r="F100" s="18"/>
      <c r="G100" s="18"/>
      <c r="H100" s="9"/>
      <c r="I100" s="18"/>
      <c r="J100" s="10"/>
      <c r="K100" s="118"/>
      <c r="L100" s="118"/>
      <c r="M100" s="118"/>
      <c r="N100" s="118"/>
      <c r="O100" s="118"/>
      <c r="P100" s="118"/>
      <c r="Q100" s="118"/>
      <c r="R100" s="118"/>
      <c r="S100" s="118"/>
      <c r="T100" s="118"/>
      <c r="U100" s="118"/>
      <c r="V100" s="118"/>
      <c r="W100" s="118"/>
      <c r="X100" s="118"/>
      <c r="Y100" s="118"/>
      <c r="Z100" s="118"/>
      <c r="AA100" s="10"/>
      <c r="AB100" s="10"/>
      <c r="AC100" s="10"/>
      <c r="AD100" s="10"/>
      <c r="AE100" s="10"/>
      <c r="AF100" s="10"/>
      <c r="AG100" s="10"/>
      <c r="AH100" s="10"/>
    </row>
    <row r="101" spans="1:34" x14ac:dyDescent="0.3">
      <c r="A101" s="18"/>
      <c r="B101" s="18"/>
      <c r="C101" s="18"/>
      <c r="D101" s="18"/>
      <c r="E101" s="18"/>
      <c r="F101" s="18"/>
      <c r="G101" s="18"/>
      <c r="H101" s="9"/>
      <c r="I101" s="18"/>
      <c r="J101" s="10"/>
      <c r="K101" s="118"/>
      <c r="L101" s="118"/>
      <c r="M101" s="118"/>
      <c r="N101" s="118"/>
      <c r="O101" s="118"/>
      <c r="P101" s="118"/>
      <c r="Q101" s="118"/>
      <c r="R101" s="118"/>
      <c r="S101" s="118"/>
      <c r="T101" s="118"/>
      <c r="U101" s="118"/>
      <c r="V101" s="118"/>
      <c r="W101" s="118"/>
      <c r="X101" s="118"/>
      <c r="Y101" s="118"/>
      <c r="Z101" s="118"/>
      <c r="AA101" s="10"/>
      <c r="AB101" s="10"/>
      <c r="AC101" s="10"/>
      <c r="AD101" s="10"/>
      <c r="AE101" s="10"/>
      <c r="AF101" s="10"/>
      <c r="AG101" s="10"/>
      <c r="AH101" s="10"/>
    </row>
    <row r="102" spans="1:34" x14ac:dyDescent="0.3">
      <c r="A102" s="18"/>
      <c r="B102" s="18"/>
      <c r="C102" s="18"/>
      <c r="D102" s="18"/>
      <c r="E102" s="18"/>
      <c r="F102" s="18"/>
      <c r="G102" s="18"/>
      <c r="H102" s="18"/>
      <c r="I102" s="18"/>
      <c r="J102" s="10"/>
      <c r="K102" s="118"/>
      <c r="L102" s="118"/>
      <c r="M102" s="118"/>
      <c r="N102" s="118"/>
      <c r="O102" s="118"/>
      <c r="P102" s="118"/>
      <c r="Q102" s="118"/>
      <c r="R102" s="118"/>
      <c r="S102" s="118"/>
      <c r="T102" s="118"/>
      <c r="U102" s="118"/>
      <c r="V102" s="118"/>
      <c r="W102" s="118"/>
      <c r="X102" s="118"/>
      <c r="Y102" s="118"/>
      <c r="Z102" s="118"/>
      <c r="AA102" s="10"/>
      <c r="AB102" s="10"/>
      <c r="AC102" s="10"/>
      <c r="AD102" s="10"/>
      <c r="AE102" s="10"/>
      <c r="AF102" s="10"/>
      <c r="AG102" s="10"/>
      <c r="AH102" s="10"/>
    </row>
    <row r="103" spans="1:34" x14ac:dyDescent="0.3">
      <c r="A103" s="18"/>
      <c r="B103" s="18"/>
      <c r="C103" s="18"/>
      <c r="D103" s="18"/>
      <c r="E103" s="18"/>
      <c r="F103" s="18"/>
      <c r="G103" s="18"/>
      <c r="H103" s="18"/>
      <c r="I103" s="18"/>
      <c r="J103" s="10"/>
      <c r="K103" s="118"/>
      <c r="L103" s="118"/>
      <c r="M103" s="118"/>
      <c r="N103" s="118"/>
      <c r="O103" s="118"/>
      <c r="P103" s="118"/>
      <c r="Q103" s="118"/>
      <c r="R103" s="118"/>
      <c r="S103" s="118"/>
      <c r="T103" s="118"/>
      <c r="U103" s="118"/>
      <c r="V103" s="118"/>
      <c r="W103" s="118"/>
      <c r="X103" s="118"/>
      <c r="Y103" s="118"/>
      <c r="Z103" s="118"/>
      <c r="AA103" s="10"/>
      <c r="AB103" s="10"/>
      <c r="AC103" s="10"/>
      <c r="AD103" s="10"/>
      <c r="AE103" s="10"/>
      <c r="AF103" s="10"/>
      <c r="AG103" s="10"/>
      <c r="AH103" s="10"/>
    </row>
    <row r="104" spans="1:34" x14ac:dyDescent="0.3">
      <c r="A104" s="18"/>
      <c r="B104" s="18"/>
      <c r="C104" s="18"/>
      <c r="D104" s="18"/>
      <c r="E104" s="18"/>
      <c r="F104" s="18"/>
      <c r="G104" s="18"/>
      <c r="H104" s="18"/>
      <c r="I104" s="18"/>
      <c r="J104" s="10"/>
      <c r="K104" s="118"/>
      <c r="L104" s="118"/>
      <c r="M104" s="118"/>
      <c r="N104" s="118"/>
      <c r="O104" s="118"/>
      <c r="P104" s="118"/>
      <c r="Q104" s="118"/>
      <c r="R104" s="118"/>
      <c r="S104" s="118"/>
      <c r="T104" s="118"/>
      <c r="U104" s="118"/>
      <c r="V104" s="118"/>
      <c r="W104" s="118"/>
      <c r="X104" s="118"/>
      <c r="Y104" s="118"/>
      <c r="Z104" s="118"/>
      <c r="AA104" s="10"/>
      <c r="AB104" s="10"/>
      <c r="AC104" s="10"/>
      <c r="AD104" s="10"/>
      <c r="AE104" s="10"/>
      <c r="AF104" s="10"/>
      <c r="AG104" s="10"/>
      <c r="AH104" s="10"/>
    </row>
    <row r="105" spans="1:34" x14ac:dyDescent="0.3">
      <c r="A105" s="18"/>
      <c r="B105" s="18"/>
      <c r="C105" s="18"/>
      <c r="D105" s="18"/>
      <c r="E105" s="18"/>
      <c r="F105" s="18"/>
      <c r="G105" s="18"/>
      <c r="H105" s="18"/>
      <c r="I105" s="18"/>
      <c r="J105" s="10"/>
      <c r="K105" s="118"/>
      <c r="L105" s="118"/>
      <c r="M105" s="118"/>
      <c r="N105" s="118"/>
      <c r="O105" s="118"/>
      <c r="P105" s="118"/>
      <c r="Q105" s="118"/>
      <c r="R105" s="118"/>
      <c r="S105" s="118"/>
      <c r="T105" s="118"/>
      <c r="U105" s="118"/>
      <c r="V105" s="118"/>
      <c r="W105" s="118"/>
      <c r="X105" s="118"/>
      <c r="Y105" s="118"/>
      <c r="Z105" s="118"/>
      <c r="AA105" s="10"/>
      <c r="AB105" s="10"/>
      <c r="AC105" s="10"/>
      <c r="AD105" s="10"/>
      <c r="AE105" s="10"/>
      <c r="AF105" s="10"/>
      <c r="AG105" s="10"/>
      <c r="AH105" s="10"/>
    </row>
    <row r="106" spans="1:34" x14ac:dyDescent="0.3">
      <c r="A106" s="18"/>
      <c r="B106" s="18"/>
      <c r="C106" s="18"/>
      <c r="D106" s="18"/>
      <c r="E106" s="18"/>
      <c r="F106" s="18"/>
      <c r="G106" s="18"/>
      <c r="H106" s="18"/>
      <c r="I106" s="18"/>
      <c r="J106" s="10"/>
      <c r="K106" s="118"/>
      <c r="L106" s="118"/>
      <c r="M106" s="118"/>
      <c r="N106" s="118"/>
      <c r="O106" s="118"/>
      <c r="P106" s="118"/>
      <c r="Q106" s="118"/>
      <c r="R106" s="118"/>
      <c r="S106" s="118"/>
      <c r="T106" s="118"/>
      <c r="U106" s="118"/>
      <c r="V106" s="118"/>
      <c r="W106" s="118"/>
      <c r="X106" s="118"/>
      <c r="Y106" s="118"/>
      <c r="Z106" s="118"/>
      <c r="AA106" s="10"/>
      <c r="AB106" s="10"/>
      <c r="AC106" s="10"/>
      <c r="AD106" s="10"/>
      <c r="AE106" s="10"/>
      <c r="AF106" s="10"/>
      <c r="AG106" s="10"/>
      <c r="AH106" s="10"/>
    </row>
    <row r="107" spans="1:34" x14ac:dyDescent="0.3">
      <c r="A107" s="18"/>
      <c r="B107" s="18"/>
      <c r="C107" s="18"/>
      <c r="D107" s="18"/>
      <c r="E107" s="18"/>
      <c r="F107" s="18"/>
      <c r="G107" s="18"/>
      <c r="H107" s="18"/>
      <c r="I107" s="18"/>
      <c r="J107" s="10"/>
      <c r="K107" s="118"/>
      <c r="L107" s="118"/>
      <c r="M107" s="118"/>
      <c r="N107" s="118"/>
      <c r="O107" s="118"/>
      <c r="P107" s="118"/>
      <c r="Q107" s="118"/>
      <c r="R107" s="118"/>
      <c r="S107" s="118"/>
      <c r="T107" s="118"/>
      <c r="U107" s="118"/>
      <c r="V107" s="118"/>
      <c r="W107" s="118"/>
      <c r="X107" s="118"/>
      <c r="Y107" s="118"/>
      <c r="Z107" s="118"/>
      <c r="AA107" s="10"/>
      <c r="AB107" s="10"/>
      <c r="AC107" s="10"/>
      <c r="AD107" s="10"/>
      <c r="AE107" s="10"/>
      <c r="AF107" s="10"/>
      <c r="AG107" s="10"/>
      <c r="AH107" s="10"/>
    </row>
    <row r="108" spans="1:34" x14ac:dyDescent="0.3">
      <c r="A108" s="18"/>
      <c r="B108" s="18"/>
      <c r="C108" s="18"/>
      <c r="D108" s="18"/>
      <c r="E108" s="18"/>
      <c r="F108" s="18"/>
      <c r="G108" s="18"/>
      <c r="H108" s="18"/>
      <c r="I108" s="18"/>
      <c r="J108" s="10"/>
      <c r="K108" s="118"/>
      <c r="L108" s="118"/>
      <c r="M108" s="118"/>
      <c r="N108" s="118"/>
      <c r="O108" s="118"/>
      <c r="P108" s="118"/>
      <c r="Q108" s="118"/>
      <c r="R108" s="118"/>
      <c r="S108" s="118"/>
      <c r="T108" s="118"/>
      <c r="U108" s="118"/>
      <c r="V108" s="118"/>
      <c r="W108" s="118"/>
      <c r="X108" s="118"/>
      <c r="Y108" s="118"/>
      <c r="Z108" s="118"/>
      <c r="AA108" s="10"/>
      <c r="AB108" s="10"/>
      <c r="AC108" s="10"/>
      <c r="AD108" s="10"/>
      <c r="AE108" s="10"/>
      <c r="AF108" s="10"/>
      <c r="AG108" s="10"/>
      <c r="AH108" s="10"/>
    </row>
    <row r="109" spans="1:34" x14ac:dyDescent="0.3">
      <c r="A109" s="18"/>
      <c r="B109" s="18"/>
      <c r="C109" s="18"/>
      <c r="D109" s="18"/>
      <c r="E109" s="18"/>
      <c r="F109" s="18"/>
      <c r="G109" s="18"/>
      <c r="H109" s="18"/>
      <c r="I109" s="18"/>
      <c r="J109" s="10"/>
      <c r="K109" s="118"/>
      <c r="L109" s="118"/>
      <c r="M109" s="118"/>
      <c r="N109" s="118"/>
      <c r="O109" s="118"/>
      <c r="P109" s="118"/>
      <c r="Q109" s="118"/>
      <c r="R109" s="118"/>
      <c r="S109" s="118"/>
      <c r="T109" s="118"/>
      <c r="U109" s="118"/>
      <c r="V109" s="118"/>
      <c r="W109" s="118"/>
      <c r="X109" s="118"/>
      <c r="Y109" s="118"/>
      <c r="Z109" s="118"/>
      <c r="AA109" s="10"/>
      <c r="AB109" s="10"/>
      <c r="AC109" s="10"/>
      <c r="AD109" s="10"/>
      <c r="AE109" s="10"/>
      <c r="AF109" s="10"/>
      <c r="AG109" s="10"/>
      <c r="AH109" s="10"/>
    </row>
    <row r="110" spans="1:34" x14ac:dyDescent="0.3">
      <c r="A110" s="18"/>
      <c r="B110" s="18"/>
      <c r="C110" s="18"/>
      <c r="D110" s="18"/>
      <c r="E110" s="18"/>
      <c r="F110" s="18"/>
      <c r="G110" s="18"/>
      <c r="H110" s="18"/>
      <c r="I110" s="18"/>
      <c r="J110" s="10"/>
      <c r="K110" s="118"/>
      <c r="L110" s="118"/>
      <c r="M110" s="118"/>
      <c r="N110" s="118"/>
      <c r="O110" s="118"/>
      <c r="P110" s="118"/>
      <c r="Q110" s="118"/>
      <c r="R110" s="118"/>
      <c r="S110" s="118"/>
      <c r="T110" s="118"/>
      <c r="U110" s="118"/>
      <c r="V110" s="118"/>
      <c r="W110" s="118"/>
      <c r="X110" s="118"/>
      <c r="Y110" s="118"/>
      <c r="Z110" s="118"/>
      <c r="AA110" s="10"/>
      <c r="AB110" s="10"/>
      <c r="AC110" s="10"/>
      <c r="AD110" s="10"/>
      <c r="AE110" s="10"/>
      <c r="AF110" s="10"/>
      <c r="AG110" s="10"/>
      <c r="AH110" s="10"/>
    </row>
    <row r="111" spans="1:34" x14ac:dyDescent="0.3">
      <c r="A111" s="18"/>
      <c r="B111" s="18"/>
      <c r="C111" s="18"/>
      <c r="D111" s="18"/>
      <c r="E111" s="18"/>
      <c r="F111" s="18"/>
      <c r="G111" s="18"/>
      <c r="H111" s="18"/>
      <c r="I111" s="18"/>
      <c r="J111" s="10"/>
      <c r="K111" s="118"/>
      <c r="L111" s="118"/>
      <c r="M111" s="118"/>
      <c r="N111" s="118"/>
      <c r="O111" s="118"/>
      <c r="P111" s="118"/>
      <c r="Q111" s="118"/>
      <c r="R111" s="118"/>
      <c r="S111" s="118"/>
      <c r="T111" s="118"/>
      <c r="U111" s="118"/>
      <c r="V111" s="118"/>
      <c r="W111" s="118"/>
      <c r="X111" s="118"/>
      <c r="Y111" s="118"/>
      <c r="Z111" s="118"/>
      <c r="AA111" s="10"/>
      <c r="AB111" s="10"/>
      <c r="AC111" s="10"/>
      <c r="AD111" s="10"/>
      <c r="AE111" s="10"/>
      <c r="AF111" s="10"/>
      <c r="AG111" s="10"/>
      <c r="AH111" s="10"/>
    </row>
    <row r="112" spans="1:34" x14ac:dyDescent="0.3">
      <c r="A112" s="18"/>
      <c r="B112" s="18"/>
      <c r="C112" s="18"/>
      <c r="D112" s="18"/>
      <c r="E112" s="18"/>
      <c r="F112" s="18"/>
      <c r="G112" s="18"/>
      <c r="H112" s="18"/>
      <c r="I112" s="18"/>
      <c r="J112" s="10"/>
      <c r="K112" s="118"/>
      <c r="L112" s="118"/>
      <c r="M112" s="118"/>
      <c r="N112" s="118"/>
      <c r="O112" s="118"/>
      <c r="P112" s="118"/>
      <c r="Q112" s="118"/>
      <c r="R112" s="118"/>
      <c r="S112" s="118"/>
      <c r="T112" s="118"/>
      <c r="U112" s="118"/>
      <c r="V112" s="118"/>
      <c r="W112" s="118"/>
      <c r="X112" s="118"/>
      <c r="Y112" s="118"/>
      <c r="Z112" s="118"/>
      <c r="AA112" s="10"/>
      <c r="AB112" s="10"/>
      <c r="AC112" s="10"/>
      <c r="AD112" s="10"/>
      <c r="AE112" s="10"/>
      <c r="AF112" s="10"/>
      <c r="AG112" s="10"/>
      <c r="AH112" s="10"/>
    </row>
    <row r="113" spans="1:34" x14ac:dyDescent="0.3">
      <c r="A113" s="18"/>
      <c r="B113" s="18"/>
      <c r="C113" s="18"/>
      <c r="D113" s="18"/>
      <c r="E113" s="18"/>
      <c r="F113" s="18"/>
      <c r="G113" s="18"/>
      <c r="H113" s="18"/>
      <c r="I113" s="18"/>
      <c r="J113" s="10"/>
      <c r="K113" s="118"/>
      <c r="L113" s="118"/>
      <c r="M113" s="118"/>
      <c r="N113" s="118"/>
      <c r="O113" s="118"/>
      <c r="P113" s="118"/>
      <c r="Q113" s="118"/>
      <c r="R113" s="118"/>
      <c r="S113" s="118"/>
      <c r="T113" s="118"/>
      <c r="U113" s="118"/>
      <c r="V113" s="118"/>
      <c r="W113" s="118"/>
      <c r="X113" s="118"/>
      <c r="Y113" s="118"/>
      <c r="Z113" s="118"/>
      <c r="AA113" s="10"/>
      <c r="AB113" s="10"/>
      <c r="AC113" s="10"/>
      <c r="AD113" s="10"/>
      <c r="AE113" s="10"/>
      <c r="AF113" s="10"/>
      <c r="AG113" s="10"/>
      <c r="AH113" s="10"/>
    </row>
    <row r="114" spans="1:34" x14ac:dyDescent="0.3">
      <c r="A114" s="18"/>
      <c r="B114" s="18"/>
      <c r="C114" s="18"/>
      <c r="D114" s="18"/>
      <c r="E114" s="18"/>
      <c r="F114" s="21"/>
      <c r="G114" s="18"/>
      <c r="H114" s="18"/>
      <c r="I114" s="18"/>
      <c r="J114" s="10"/>
      <c r="K114" s="118"/>
      <c r="L114" s="118"/>
      <c r="M114" s="118"/>
      <c r="N114" s="118"/>
      <c r="O114" s="118"/>
      <c r="P114" s="118"/>
      <c r="Q114" s="118"/>
      <c r="R114" s="118"/>
      <c r="S114" s="118"/>
      <c r="T114" s="118"/>
      <c r="U114" s="118"/>
      <c r="V114" s="118"/>
      <c r="W114" s="118"/>
      <c r="X114" s="118"/>
      <c r="Y114" s="118"/>
      <c r="Z114" s="118"/>
      <c r="AA114" s="10"/>
      <c r="AB114" s="10"/>
      <c r="AC114" s="10"/>
      <c r="AD114" s="10"/>
      <c r="AE114" s="10"/>
      <c r="AF114" s="10"/>
      <c r="AG114" s="10"/>
      <c r="AH114" s="10"/>
    </row>
    <row r="115" spans="1:34" x14ac:dyDescent="0.3">
      <c r="A115" s="18"/>
      <c r="B115" s="18"/>
      <c r="C115" s="18"/>
      <c r="D115" s="18"/>
      <c r="E115" s="18"/>
      <c r="F115" s="18"/>
      <c r="G115" s="18"/>
      <c r="H115" s="18"/>
      <c r="I115" s="18"/>
      <c r="J115" s="10"/>
      <c r="K115" s="118"/>
      <c r="L115" s="118"/>
      <c r="M115" s="118"/>
      <c r="N115" s="118"/>
      <c r="O115" s="118"/>
      <c r="P115" s="118"/>
      <c r="Q115" s="118"/>
      <c r="R115" s="118"/>
      <c r="S115" s="118"/>
      <c r="T115" s="118"/>
      <c r="U115" s="118"/>
      <c r="V115" s="118"/>
      <c r="W115" s="118"/>
      <c r="X115" s="118"/>
      <c r="Y115" s="118"/>
      <c r="Z115" s="118"/>
      <c r="AA115" s="10"/>
      <c r="AB115" s="10"/>
      <c r="AC115" s="10"/>
      <c r="AD115" s="10"/>
      <c r="AE115" s="10"/>
      <c r="AF115" s="10"/>
      <c r="AG115" s="10"/>
      <c r="AH115" s="10"/>
    </row>
    <row r="116" spans="1:34" x14ac:dyDescent="0.3">
      <c r="A116" s="18"/>
      <c r="B116" s="18"/>
      <c r="C116" s="18"/>
      <c r="D116" s="18"/>
      <c r="E116" s="18"/>
      <c r="F116" s="18"/>
      <c r="G116" s="18"/>
      <c r="H116" s="18"/>
      <c r="I116" s="18"/>
      <c r="J116" s="10"/>
      <c r="K116" s="118"/>
      <c r="L116" s="118"/>
      <c r="M116" s="118"/>
      <c r="N116" s="118"/>
      <c r="O116" s="118"/>
      <c r="P116" s="118"/>
      <c r="Q116" s="118"/>
      <c r="R116" s="118"/>
      <c r="S116" s="118"/>
      <c r="T116" s="118"/>
      <c r="U116" s="118"/>
      <c r="V116" s="118"/>
      <c r="W116" s="118"/>
      <c r="X116" s="118"/>
      <c r="Y116" s="118"/>
      <c r="Z116" s="118"/>
      <c r="AA116" s="10"/>
      <c r="AB116" s="10"/>
      <c r="AC116" s="10"/>
      <c r="AD116" s="10"/>
      <c r="AE116" s="10"/>
      <c r="AF116" s="10"/>
      <c r="AG116" s="10"/>
      <c r="AH116" s="10"/>
    </row>
    <row r="117" spans="1:34" x14ac:dyDescent="0.3">
      <c r="A117" s="18"/>
      <c r="B117" s="18"/>
      <c r="C117" s="18"/>
      <c r="D117" s="18"/>
      <c r="E117" s="18"/>
      <c r="F117" s="18"/>
      <c r="G117" s="18"/>
      <c r="H117" s="18"/>
      <c r="I117" s="18"/>
      <c r="J117" s="10"/>
      <c r="K117" s="118"/>
      <c r="L117" s="118"/>
      <c r="M117" s="118"/>
      <c r="N117" s="118"/>
      <c r="O117" s="118"/>
      <c r="P117" s="118"/>
      <c r="Q117" s="118"/>
      <c r="R117" s="118"/>
      <c r="S117" s="118"/>
      <c r="T117" s="118"/>
      <c r="U117" s="118"/>
      <c r="V117" s="118"/>
      <c r="W117" s="118"/>
      <c r="X117" s="118"/>
      <c r="Y117" s="118"/>
      <c r="Z117" s="118"/>
      <c r="AA117" s="10"/>
      <c r="AB117" s="10"/>
      <c r="AC117" s="10"/>
      <c r="AD117" s="10"/>
      <c r="AE117" s="10"/>
      <c r="AF117" s="10"/>
      <c r="AG117" s="10"/>
      <c r="AH117" s="10"/>
    </row>
    <row r="118" spans="1:34" x14ac:dyDescent="0.3">
      <c r="A118" s="18"/>
      <c r="B118" s="18"/>
      <c r="C118" s="18"/>
      <c r="D118" s="18"/>
      <c r="E118" s="18"/>
      <c r="F118" s="18"/>
      <c r="G118" s="18"/>
      <c r="H118" s="18"/>
      <c r="I118" s="18"/>
      <c r="J118" s="10"/>
      <c r="K118" s="118"/>
      <c r="L118" s="118"/>
      <c r="M118" s="118"/>
      <c r="N118" s="118"/>
      <c r="O118" s="118"/>
      <c r="P118" s="118"/>
      <c r="Q118" s="118"/>
      <c r="R118" s="118"/>
      <c r="S118" s="118"/>
      <c r="T118" s="118"/>
      <c r="U118" s="118"/>
      <c r="V118" s="118"/>
      <c r="W118" s="118"/>
      <c r="X118" s="118"/>
      <c r="Y118" s="118"/>
      <c r="Z118" s="118"/>
      <c r="AA118" s="10"/>
      <c r="AB118" s="10"/>
      <c r="AC118" s="10"/>
      <c r="AD118" s="10"/>
      <c r="AE118" s="10"/>
      <c r="AF118" s="10"/>
      <c r="AG118" s="10"/>
      <c r="AH118" s="10"/>
    </row>
    <row r="119" spans="1:34" x14ac:dyDescent="0.3">
      <c r="A119" s="18"/>
      <c r="B119" s="18"/>
      <c r="C119" s="18"/>
      <c r="D119" s="18"/>
      <c r="E119" s="18"/>
      <c r="F119" s="18"/>
      <c r="G119" s="18"/>
      <c r="H119" s="18"/>
      <c r="I119" s="18"/>
      <c r="J119" s="10"/>
      <c r="K119" s="118"/>
      <c r="L119" s="118"/>
      <c r="M119" s="118"/>
      <c r="N119" s="118"/>
      <c r="O119" s="118"/>
      <c r="P119" s="118"/>
      <c r="Q119" s="118"/>
      <c r="R119" s="118"/>
      <c r="S119" s="118"/>
      <c r="T119" s="118"/>
      <c r="U119" s="118"/>
      <c r="V119" s="118"/>
      <c r="W119" s="118"/>
      <c r="X119" s="118"/>
      <c r="Y119" s="118"/>
      <c r="Z119" s="118"/>
      <c r="AA119" s="10"/>
      <c r="AB119" s="10"/>
      <c r="AC119" s="10"/>
      <c r="AD119" s="10"/>
      <c r="AE119" s="10"/>
      <c r="AF119" s="10"/>
      <c r="AG119" s="10"/>
      <c r="AH119" s="10"/>
    </row>
    <row r="120" spans="1:34" x14ac:dyDescent="0.3">
      <c r="A120" s="18"/>
      <c r="B120" s="18"/>
      <c r="C120" s="18"/>
      <c r="D120" s="18"/>
      <c r="E120" s="18"/>
      <c r="F120" s="18"/>
      <c r="G120" s="18"/>
      <c r="H120" s="18"/>
      <c r="I120" s="18"/>
      <c r="J120" s="10"/>
      <c r="K120" s="118"/>
      <c r="L120" s="118"/>
      <c r="M120" s="118"/>
      <c r="N120" s="118"/>
      <c r="O120" s="118"/>
      <c r="P120" s="118"/>
      <c r="Q120" s="118"/>
      <c r="R120" s="118"/>
      <c r="S120" s="118"/>
      <c r="T120" s="118"/>
      <c r="U120" s="118"/>
      <c r="V120" s="118"/>
      <c r="W120" s="118"/>
      <c r="X120" s="118"/>
      <c r="Y120" s="118"/>
      <c r="Z120" s="118"/>
      <c r="AA120" s="10"/>
      <c r="AB120" s="10"/>
      <c r="AC120" s="10"/>
      <c r="AD120" s="10"/>
      <c r="AE120" s="10"/>
      <c r="AF120" s="10"/>
      <c r="AG120" s="10"/>
      <c r="AH120" s="10"/>
    </row>
    <row r="121" spans="1:34" x14ac:dyDescent="0.3">
      <c r="A121" s="18"/>
      <c r="B121" s="18"/>
      <c r="C121" s="18"/>
      <c r="D121" s="18"/>
      <c r="E121" s="18"/>
      <c r="F121" s="18"/>
      <c r="G121" s="18"/>
      <c r="H121" s="18"/>
      <c r="I121" s="18"/>
      <c r="J121" s="10"/>
      <c r="K121" s="118"/>
      <c r="L121" s="118"/>
      <c r="M121" s="118"/>
      <c r="N121" s="118"/>
      <c r="O121" s="118"/>
      <c r="P121" s="118"/>
      <c r="Q121" s="118"/>
      <c r="R121" s="118"/>
      <c r="S121" s="118"/>
      <c r="T121" s="118"/>
      <c r="U121" s="118"/>
      <c r="V121" s="118"/>
      <c r="W121" s="118"/>
      <c r="X121" s="118"/>
      <c r="Y121" s="118"/>
      <c r="Z121" s="118"/>
      <c r="AA121" s="10"/>
      <c r="AB121" s="10"/>
      <c r="AC121" s="10"/>
      <c r="AD121" s="10"/>
      <c r="AE121" s="10"/>
      <c r="AF121" s="10"/>
      <c r="AG121" s="10"/>
      <c r="AH121" s="10"/>
    </row>
    <row r="122" spans="1:34" x14ac:dyDescent="0.3">
      <c r="A122" s="18"/>
      <c r="B122" s="18"/>
      <c r="C122" s="18"/>
      <c r="D122" s="18"/>
      <c r="E122" s="18"/>
      <c r="F122" s="18"/>
      <c r="G122" s="18"/>
      <c r="H122" s="18"/>
      <c r="I122" s="18"/>
      <c r="J122" s="10"/>
      <c r="K122" s="118"/>
      <c r="L122" s="118"/>
      <c r="M122" s="118"/>
      <c r="N122" s="118"/>
      <c r="O122" s="118"/>
      <c r="P122" s="118"/>
      <c r="Q122" s="118"/>
      <c r="R122" s="118"/>
      <c r="S122" s="118"/>
      <c r="T122" s="118"/>
      <c r="U122" s="118"/>
      <c r="V122" s="118"/>
      <c r="W122" s="118"/>
      <c r="X122" s="118"/>
      <c r="Y122" s="118"/>
      <c r="Z122" s="118"/>
      <c r="AA122" s="10"/>
      <c r="AB122" s="10"/>
      <c r="AC122" s="10"/>
      <c r="AD122" s="10"/>
      <c r="AE122" s="10"/>
      <c r="AF122" s="10"/>
      <c r="AG122" s="10"/>
      <c r="AH122" s="10"/>
    </row>
  </sheetData>
  <sheetProtection algorithmName="SHA-512" hashValue="qbLWmRZ0hQwbqpz3Ffs/CVdERvRDWw4rz3WdwadMGrIY/8rwulggN9Gbhh9ik0numdBm9fOlNvi/fhEyTozM3w==" saltValue="s4hxxBX0hm6ZsLpY5onoWA==" spinCount="100000" sheet="1" objects="1" scenarios="1"/>
  <mergeCells count="14">
    <mergeCell ref="C56:C57"/>
    <mergeCell ref="D56:E56"/>
    <mergeCell ref="C70:C71"/>
    <mergeCell ref="D70:E70"/>
    <mergeCell ref="C24:H24"/>
    <mergeCell ref="C25:H25"/>
    <mergeCell ref="C49:C50"/>
    <mergeCell ref="D49:E49"/>
    <mergeCell ref="C23:H23"/>
    <mergeCell ref="C9:H9"/>
    <mergeCell ref="C10:H10"/>
    <mergeCell ref="C12:H19"/>
    <mergeCell ref="D21:E21"/>
    <mergeCell ref="G21:H21"/>
  </mergeCells>
  <conditionalFormatting sqref="C30:H30">
    <cfRule type="expression" dxfId="59" priority="1">
      <formula>$C$30&lt;&gt;""</formula>
    </cfRule>
  </conditionalFormatting>
  <conditionalFormatting sqref="C80:H80">
    <cfRule type="expression" dxfId="58" priority="3">
      <formula>$C$80&lt;&gt;""</formula>
    </cfRule>
  </conditionalFormatting>
  <conditionalFormatting sqref="C82:H82">
    <cfRule type="expression" dxfId="57" priority="2">
      <formula>$C$82&lt;&gt;""</formula>
    </cfRule>
  </conditionalFormatting>
  <conditionalFormatting sqref="D54">
    <cfRule type="expression" dxfId="56" priority="7">
      <formula>$C$80&lt;&gt;""</formula>
    </cfRule>
  </conditionalFormatting>
  <conditionalFormatting sqref="D68">
    <cfRule type="expression" dxfId="55" priority="8">
      <formula>$C$80&lt;&gt;""</formula>
    </cfRule>
  </conditionalFormatting>
  <conditionalFormatting sqref="D78">
    <cfRule type="expression" dxfId="54" priority="9">
      <formula>$C$80&lt;&gt;""</formula>
    </cfRule>
  </conditionalFormatting>
  <conditionalFormatting sqref="E54">
    <cfRule type="expression" dxfId="53" priority="4">
      <formula>$C$82&lt;&gt;""</formula>
    </cfRule>
  </conditionalFormatting>
  <conditionalFormatting sqref="E68">
    <cfRule type="expression" dxfId="52" priority="5">
      <formula>$C$82&lt;&gt;""</formula>
    </cfRule>
  </conditionalFormatting>
  <conditionalFormatting sqref="E78">
    <cfRule type="expression" dxfId="51" priority="6">
      <formula>$C$82&lt;&gt;""</formula>
    </cfRule>
  </conditionalFormatting>
  <conditionalFormatting sqref="G54 G68 G78">
    <cfRule type="expression" dxfId="50" priority="10">
      <formula>#REF!&lt;&gt;""</formula>
    </cfRule>
  </conditionalFormatting>
  <dataValidations count="2">
    <dataValidation type="decimal" allowBlank="1" showInputMessage="1" showErrorMessage="1" sqref="D72:E77 D37 D35 D58:E67 E38 D33 D39:E39 D51:E53" xr:uid="{B0A5C695-FC63-4159-ACB6-0AE386D8FA86}">
      <formula1>0</formula1>
      <formula2>9999999999</formula2>
    </dataValidation>
    <dataValidation type="whole" allowBlank="1" showInputMessage="1" showErrorMessage="1" sqref="D29" xr:uid="{F6F256C7-DA15-4394-AE36-78586308AC84}">
      <formula1>0</formula1>
      <formula2>9999999999</formula2>
    </dataValidation>
  </dataValidations>
  <hyperlinks>
    <hyperlink ref="G21" r:id="rId1" display="https://files.fairtrade.net/EXPLANATORY-DOCUMENT_FORM-314_SP.PDF" xr:uid="{8C5AF554-C7CE-4AE5-8126-EFB95577828B}"/>
    <hyperlink ref="D89" r:id="rId2" xr:uid="{FBEDF0B1-A3EB-4BBD-AD54-D44379ECE937}"/>
    <hyperlink ref="D92" r:id="rId3" xr:uid="{3350F0EF-A5DB-4A05-8F8D-8025473B66E7}"/>
  </hyperlinks>
  <pageMargins left="0.7" right="0.7" top="0.75" bottom="0.75" header="0.3" footer="0.3"/>
  <pageSetup orientation="portrait" verticalDpi="300"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17E2FBF-A19E-4015-AEE6-4109AB127F2F}">
          <x14:formula1>
            <xm:f>Sheet2!$G$4:$G$5</xm:f>
          </x14:formula1>
          <xm:sqref>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7479-E601-4A7B-82C1-0521E0121407}">
  <dimension ref="A1:WLC122"/>
  <sheetViews>
    <sheetView zoomScaleNormal="100" workbookViewId="0"/>
  </sheetViews>
  <sheetFormatPr defaultColWidth="10.109375" defaultRowHeight="14.4" x14ac:dyDescent="0.3"/>
  <cols>
    <col min="1" max="1" width="2.33203125" style="116" customWidth="1"/>
    <col min="2" max="2" width="1.88671875" style="116" customWidth="1"/>
    <col min="3" max="3" width="73.33203125" style="116" customWidth="1"/>
    <col min="4" max="7" width="15.109375" style="116" customWidth="1"/>
    <col min="8" max="8" width="8.33203125" style="116" customWidth="1"/>
    <col min="9" max="9" width="2" style="116" customWidth="1"/>
    <col min="10" max="10" width="2.6640625" style="11" customWidth="1"/>
    <col min="11" max="26" width="14.88671875" style="117" customWidth="1"/>
    <col min="27" max="27" width="10.109375" style="11"/>
    <col min="28" max="28" width="11.88671875" style="11" customWidth="1"/>
    <col min="29" max="29" width="18.5546875" style="11" bestFit="1" customWidth="1"/>
    <col min="30" max="32" width="11.88671875" style="11" customWidth="1"/>
    <col min="33" max="15860" width="10.109375" style="11"/>
    <col min="15861" max="15863" width="10.109375" style="12"/>
    <col min="15864" max="16384" width="10.109375" style="11"/>
  </cols>
  <sheetData>
    <row r="1" spans="1:34" x14ac:dyDescent="0.3">
      <c r="A1" s="18"/>
      <c r="B1" s="1"/>
      <c r="C1" s="1"/>
      <c r="D1" s="1"/>
      <c r="E1" s="1"/>
      <c r="F1" s="1"/>
      <c r="G1" s="1"/>
      <c r="H1" s="1"/>
      <c r="I1" s="1"/>
      <c r="J1" s="10"/>
      <c r="K1" s="118"/>
      <c r="L1" s="118"/>
      <c r="M1" s="118"/>
      <c r="N1" s="118"/>
      <c r="O1" s="118"/>
      <c r="P1" s="118"/>
      <c r="Q1" s="118"/>
      <c r="R1" s="118"/>
      <c r="S1" s="118"/>
      <c r="T1" s="118"/>
      <c r="U1" s="118"/>
      <c r="V1" s="118"/>
      <c r="W1" s="118"/>
      <c r="X1" s="118"/>
      <c r="Y1" s="118"/>
      <c r="Z1" s="118"/>
      <c r="AA1" s="10"/>
      <c r="AB1" s="10"/>
      <c r="AC1" s="10"/>
      <c r="AD1" s="10"/>
      <c r="AE1" s="10"/>
      <c r="AF1" s="10"/>
      <c r="AG1" s="10"/>
      <c r="AH1" s="10"/>
    </row>
    <row r="2" spans="1:34" ht="14.4" customHeight="1" x14ac:dyDescent="0.4">
      <c r="A2" s="18"/>
      <c r="B2" s="1"/>
      <c r="C2" s="39"/>
      <c r="D2" s="40"/>
      <c r="E2" s="40"/>
      <c r="F2" s="40"/>
      <c r="G2" s="39"/>
      <c r="H2" s="39"/>
      <c r="I2" s="3">
        <f>COUNTA(G4,G6,#REF!,#REF!,#REF!,D29,#REF!)</f>
        <v>4</v>
      </c>
      <c r="J2" s="10"/>
      <c r="K2" s="118"/>
      <c r="L2" s="118"/>
      <c r="M2" s="118"/>
      <c r="N2" s="118"/>
      <c r="O2" s="118"/>
      <c r="P2" s="118"/>
      <c r="Q2" s="118"/>
      <c r="R2" s="118"/>
      <c r="S2" s="118"/>
      <c r="T2" s="118"/>
      <c r="U2" s="118"/>
      <c r="V2" s="118"/>
      <c r="W2" s="118"/>
      <c r="X2" s="118"/>
      <c r="Y2" s="118"/>
      <c r="Z2" s="118"/>
      <c r="AA2" s="10"/>
      <c r="AB2" s="10"/>
      <c r="AC2" s="10"/>
      <c r="AD2" s="10"/>
      <c r="AE2" s="10"/>
      <c r="AF2" s="10"/>
      <c r="AG2" s="10"/>
      <c r="AH2" s="10"/>
    </row>
    <row r="3" spans="1:34" ht="4.2" customHeight="1" x14ac:dyDescent="0.4">
      <c r="A3" s="18"/>
      <c r="B3" s="1"/>
      <c r="C3" s="39"/>
      <c r="D3" s="40"/>
      <c r="E3" s="40"/>
      <c r="F3" s="40"/>
      <c r="G3" s="39"/>
      <c r="H3" s="39"/>
      <c r="I3" s="3">
        <f>COUNTA(G2,G4,G6)</f>
        <v>0</v>
      </c>
      <c r="J3" s="10"/>
      <c r="K3" s="118"/>
      <c r="L3" s="118"/>
      <c r="M3" s="118"/>
      <c r="N3" s="118"/>
      <c r="O3" s="118"/>
      <c r="P3" s="118"/>
      <c r="Q3" s="118"/>
      <c r="R3" s="118"/>
      <c r="S3" s="118"/>
      <c r="T3" s="118"/>
      <c r="U3" s="118"/>
      <c r="V3" s="118"/>
      <c r="W3" s="118"/>
      <c r="X3" s="118"/>
      <c r="Y3" s="118"/>
      <c r="Z3" s="118"/>
      <c r="AA3" s="10"/>
      <c r="AB3" s="10"/>
      <c r="AC3" s="10"/>
      <c r="AD3" s="10"/>
      <c r="AE3" s="10"/>
      <c r="AF3" s="10"/>
      <c r="AG3" s="10"/>
      <c r="AH3" s="10"/>
    </row>
    <row r="4" spans="1:34" ht="14.4" customHeight="1" x14ac:dyDescent="0.4">
      <c r="A4" s="18"/>
      <c r="B4" s="1"/>
      <c r="C4" s="39"/>
      <c r="D4" s="40"/>
      <c r="E4" s="40"/>
      <c r="F4" s="40"/>
      <c r="G4" s="39"/>
      <c r="H4" s="39"/>
      <c r="I4" s="2"/>
      <c r="J4" s="10"/>
      <c r="K4" s="118"/>
      <c r="L4" s="118"/>
      <c r="M4" s="118"/>
      <c r="N4" s="118"/>
      <c r="O4" s="118"/>
      <c r="P4" s="118"/>
      <c r="Q4" s="118"/>
      <c r="R4" s="118"/>
      <c r="S4" s="118"/>
      <c r="T4" s="118"/>
      <c r="U4" s="118"/>
      <c r="V4" s="118"/>
      <c r="W4" s="118"/>
      <c r="X4" s="118"/>
      <c r="Y4" s="118"/>
      <c r="Z4" s="118"/>
      <c r="AA4" s="10"/>
      <c r="AB4" s="10"/>
      <c r="AC4" s="10"/>
      <c r="AD4" s="10"/>
      <c r="AE4" s="10"/>
      <c r="AF4" s="10"/>
      <c r="AG4" s="10"/>
      <c r="AH4" s="10"/>
    </row>
    <row r="5" spans="1:34" ht="4.2" customHeight="1" x14ac:dyDescent="0.4">
      <c r="A5" s="18"/>
      <c r="B5" s="1"/>
      <c r="C5" s="1"/>
      <c r="D5" s="40"/>
      <c r="E5" s="40"/>
      <c r="F5" s="40"/>
      <c r="G5" s="1"/>
      <c r="H5" s="1"/>
      <c r="I5" s="1"/>
      <c r="J5" s="10"/>
      <c r="K5" s="118"/>
      <c r="L5" s="118"/>
      <c r="M5" s="118"/>
      <c r="N5" s="118"/>
      <c r="O5" s="118"/>
      <c r="P5" s="118"/>
      <c r="Q5" s="118"/>
      <c r="R5" s="118"/>
      <c r="S5" s="118"/>
      <c r="T5" s="118"/>
      <c r="U5" s="118"/>
      <c r="V5" s="118"/>
      <c r="W5" s="118"/>
      <c r="X5" s="118"/>
      <c r="Y5" s="118"/>
      <c r="Z5" s="118"/>
      <c r="AA5" s="10"/>
      <c r="AB5" s="10"/>
      <c r="AC5" s="10"/>
      <c r="AD5" s="10"/>
      <c r="AE5" s="10"/>
      <c r="AF5" s="10"/>
      <c r="AG5" s="10"/>
      <c r="AH5" s="10"/>
    </row>
    <row r="6" spans="1:34" ht="18" customHeight="1" x14ac:dyDescent="0.4">
      <c r="A6" s="18"/>
      <c r="B6" s="1"/>
      <c r="C6" s="1"/>
      <c r="D6" s="40"/>
      <c r="E6" s="40"/>
      <c r="F6" s="134" t="s">
        <v>499</v>
      </c>
      <c r="G6" s="19"/>
      <c r="H6" s="1"/>
      <c r="I6" s="1"/>
      <c r="J6" s="10"/>
      <c r="K6" s="118"/>
      <c r="L6" s="118"/>
      <c r="M6" s="118"/>
      <c r="N6" s="118"/>
      <c r="O6" s="118"/>
      <c r="P6" s="118"/>
      <c r="Q6" s="118"/>
      <c r="R6" s="118"/>
      <c r="S6" s="118"/>
      <c r="T6" s="118"/>
      <c r="U6" s="118"/>
      <c r="V6" s="118"/>
      <c r="W6" s="118"/>
      <c r="X6" s="118"/>
      <c r="Y6" s="118"/>
      <c r="Z6" s="118"/>
      <c r="AA6" s="10"/>
      <c r="AB6" s="10"/>
      <c r="AC6" s="10"/>
      <c r="AD6" s="10"/>
      <c r="AE6" s="10"/>
      <c r="AF6" s="10"/>
      <c r="AG6" s="10"/>
      <c r="AH6" s="10"/>
    </row>
    <row r="7" spans="1:34" ht="10.199999999999999" customHeight="1" thickBot="1" x14ac:dyDescent="0.35">
      <c r="A7" s="18"/>
      <c r="B7" s="1"/>
      <c r="C7" s="1"/>
      <c r="D7" s="4"/>
      <c r="E7" s="4"/>
      <c r="F7" s="1"/>
      <c r="G7" s="1"/>
      <c r="H7" s="1"/>
      <c r="I7" s="1"/>
      <c r="J7" s="10"/>
      <c r="K7" s="118"/>
      <c r="L7" s="118"/>
      <c r="M7" s="118"/>
      <c r="N7" s="118"/>
      <c r="O7" s="118"/>
      <c r="P7" s="118"/>
      <c r="Q7" s="118"/>
      <c r="R7" s="118"/>
      <c r="S7" s="118"/>
      <c r="T7" s="118"/>
      <c r="U7" s="118"/>
      <c r="V7" s="118"/>
      <c r="W7" s="118"/>
      <c r="X7" s="118"/>
      <c r="Y7" s="118"/>
      <c r="Z7" s="118"/>
      <c r="AA7" s="10"/>
      <c r="AB7" s="10"/>
      <c r="AC7" s="10"/>
      <c r="AD7" s="10"/>
      <c r="AE7" s="10"/>
      <c r="AF7" s="10"/>
      <c r="AG7" s="10"/>
      <c r="AH7" s="10"/>
    </row>
    <row r="8" spans="1:34" ht="8.4" customHeight="1" thickTop="1" x14ac:dyDescent="0.3">
      <c r="A8" s="18"/>
      <c r="B8" s="41"/>
      <c r="C8" s="42"/>
      <c r="D8" s="42"/>
      <c r="E8" s="42"/>
      <c r="F8" s="42"/>
      <c r="G8" s="42"/>
      <c r="H8" s="42"/>
      <c r="I8" s="43"/>
      <c r="J8" s="10"/>
      <c r="K8" s="118"/>
      <c r="L8" s="118"/>
      <c r="M8" s="118"/>
      <c r="N8" s="118"/>
      <c r="O8" s="118"/>
      <c r="P8" s="118"/>
      <c r="Q8" s="118"/>
      <c r="R8" s="118"/>
      <c r="S8" s="118"/>
      <c r="T8" s="118"/>
      <c r="U8" s="118"/>
      <c r="V8" s="118"/>
      <c r="W8" s="118"/>
      <c r="X8" s="118"/>
      <c r="Y8" s="118"/>
      <c r="Z8" s="118"/>
      <c r="AA8" s="10"/>
      <c r="AB8" s="10"/>
      <c r="AC8" s="10"/>
      <c r="AD8" s="10"/>
      <c r="AE8" s="10"/>
      <c r="AF8" s="10"/>
      <c r="AG8" s="10"/>
      <c r="AH8" s="10"/>
    </row>
    <row r="9" spans="1:34" ht="57" customHeight="1" x14ac:dyDescent="0.3">
      <c r="A9" s="18"/>
      <c r="B9" s="44"/>
      <c r="C9" s="175" t="s">
        <v>642</v>
      </c>
      <c r="D9" s="175"/>
      <c r="E9" s="175"/>
      <c r="F9" s="175"/>
      <c r="G9" s="175"/>
      <c r="H9" s="175"/>
      <c r="I9" s="45"/>
      <c r="J9" s="10"/>
      <c r="K9" s="118"/>
      <c r="L9" s="118"/>
      <c r="M9" s="118"/>
      <c r="N9" s="118"/>
      <c r="O9" s="118"/>
      <c r="P9" s="118"/>
      <c r="Q9" s="118"/>
      <c r="R9" s="118"/>
      <c r="S9" s="118"/>
      <c r="T9" s="118"/>
      <c r="U9" s="118"/>
      <c r="V9" s="118"/>
      <c r="W9" s="118"/>
      <c r="X9" s="118"/>
      <c r="Y9" s="118"/>
      <c r="Z9" s="118"/>
      <c r="AA9" s="10"/>
      <c r="AB9" s="10"/>
      <c r="AC9" s="10"/>
      <c r="AD9" s="10"/>
      <c r="AE9" s="10"/>
      <c r="AF9" s="10"/>
      <c r="AG9" s="10"/>
      <c r="AH9" s="10"/>
    </row>
    <row r="10" spans="1:34" ht="22.2" customHeight="1" x14ac:dyDescent="0.3">
      <c r="A10" s="18"/>
      <c r="B10" s="44"/>
      <c r="C10" s="176" t="str">
        <f>"PARA EL REPORTE DE DATOS PARA PLANTACIONES DE BANANO "&amp;IF(ISBLANK(G6),"(indique tipo de banano en celda G6)",UPPER(G6))&amp;" DE "&amp;C23</f>
        <v>PARA EL REPORTE DE DATOS PARA PLANTACIONES DE BANANO (indique tipo de banano en celda G6) DE MEXICO</v>
      </c>
      <c r="D10" s="176"/>
      <c r="E10" s="176"/>
      <c r="F10" s="176"/>
      <c r="G10" s="176"/>
      <c r="H10" s="176"/>
      <c r="I10" s="45"/>
      <c r="J10" s="10"/>
      <c r="K10" s="118"/>
      <c r="L10" s="118"/>
      <c r="M10" s="118"/>
      <c r="N10" s="118"/>
      <c r="O10" s="118"/>
      <c r="P10" s="118"/>
      <c r="Q10" s="118"/>
      <c r="R10" s="118"/>
      <c r="S10" s="118"/>
      <c r="T10" s="118"/>
      <c r="U10" s="118"/>
      <c r="V10" s="118"/>
      <c r="W10" s="118"/>
      <c r="X10" s="118"/>
      <c r="Y10" s="118"/>
      <c r="Z10" s="118"/>
      <c r="AA10" s="10"/>
      <c r="AB10" s="10"/>
      <c r="AC10" s="10"/>
      <c r="AD10" s="10"/>
      <c r="AE10" s="10"/>
      <c r="AF10" s="10"/>
      <c r="AG10" s="10"/>
      <c r="AH10" s="10"/>
    </row>
    <row r="11" spans="1:34" ht="8.4" customHeight="1" thickBot="1" x14ac:dyDescent="0.35">
      <c r="A11" s="18"/>
      <c r="B11" s="44"/>
      <c r="C11" s="46"/>
      <c r="D11" s="46"/>
      <c r="E11" s="46"/>
      <c r="F11" s="46"/>
      <c r="G11" s="46"/>
      <c r="H11" s="46"/>
      <c r="I11" s="45"/>
      <c r="J11" s="10"/>
      <c r="K11" s="118"/>
      <c r="L11" s="118"/>
      <c r="M11" s="118"/>
      <c r="N11" s="118"/>
      <c r="O11" s="118"/>
      <c r="P11" s="118"/>
      <c r="Q11" s="118"/>
      <c r="R11" s="118"/>
      <c r="S11" s="118"/>
      <c r="T11" s="118"/>
      <c r="U11" s="118"/>
      <c r="V11" s="118"/>
      <c r="W11" s="118"/>
      <c r="X11" s="118"/>
      <c r="Y11" s="118"/>
      <c r="Z11" s="118"/>
      <c r="AA11" s="10"/>
      <c r="AB11" s="10"/>
      <c r="AC11" s="10"/>
      <c r="AD11" s="10"/>
      <c r="AE11" s="10"/>
      <c r="AF11" s="10"/>
      <c r="AG11" s="10"/>
      <c r="AH11" s="10"/>
    </row>
    <row r="12" spans="1:34" ht="10.95" customHeight="1" thickTop="1" x14ac:dyDescent="0.3">
      <c r="A12" s="18"/>
      <c r="B12" s="44"/>
      <c r="C12" s="177" t="s">
        <v>641</v>
      </c>
      <c r="D12" s="178"/>
      <c r="E12" s="178"/>
      <c r="F12" s="178"/>
      <c r="G12" s="178"/>
      <c r="H12" s="179"/>
      <c r="I12" s="45"/>
      <c r="J12" s="10"/>
      <c r="K12" s="118"/>
      <c r="L12" s="118"/>
      <c r="M12" s="118"/>
      <c r="N12" s="118"/>
      <c r="O12" s="118"/>
      <c r="P12" s="118"/>
      <c r="Q12" s="118"/>
      <c r="R12" s="118"/>
      <c r="S12" s="118"/>
      <c r="T12" s="118"/>
      <c r="U12" s="118"/>
      <c r="V12" s="118"/>
      <c r="W12" s="118"/>
      <c r="X12" s="118"/>
      <c r="Y12" s="118"/>
      <c r="Z12" s="118"/>
      <c r="AA12" s="10"/>
      <c r="AB12" s="10"/>
      <c r="AC12" s="10"/>
      <c r="AD12" s="10"/>
      <c r="AE12" s="10"/>
      <c r="AF12" s="10"/>
      <c r="AG12" s="10"/>
      <c r="AH12" s="10"/>
    </row>
    <row r="13" spans="1:34" ht="10.95" customHeight="1" x14ac:dyDescent="0.3">
      <c r="A13" s="18"/>
      <c r="B13" s="44"/>
      <c r="C13" s="180"/>
      <c r="D13" s="181"/>
      <c r="E13" s="181"/>
      <c r="F13" s="181"/>
      <c r="G13" s="181"/>
      <c r="H13" s="182"/>
      <c r="I13" s="45"/>
      <c r="J13" s="10"/>
      <c r="K13" s="118"/>
      <c r="L13" s="118"/>
      <c r="M13" s="118"/>
      <c r="N13" s="118"/>
      <c r="O13" s="118"/>
      <c r="P13" s="118"/>
      <c r="Q13" s="118"/>
      <c r="R13" s="118"/>
      <c r="S13" s="118"/>
      <c r="T13" s="118"/>
      <c r="U13" s="118"/>
      <c r="V13" s="118"/>
      <c r="W13" s="118"/>
      <c r="X13" s="118"/>
      <c r="Y13" s="118"/>
      <c r="Z13" s="118"/>
      <c r="AA13" s="10"/>
      <c r="AB13" s="10"/>
      <c r="AC13" s="10"/>
      <c r="AD13" s="10"/>
      <c r="AE13" s="10"/>
      <c r="AF13" s="10"/>
      <c r="AG13" s="10"/>
      <c r="AH13" s="10"/>
    </row>
    <row r="14" spans="1:34" ht="10.95" customHeight="1" x14ac:dyDescent="0.3">
      <c r="A14" s="18"/>
      <c r="B14" s="44"/>
      <c r="C14" s="180"/>
      <c r="D14" s="181"/>
      <c r="E14" s="181"/>
      <c r="F14" s="181"/>
      <c r="G14" s="181"/>
      <c r="H14" s="182"/>
      <c r="I14" s="45"/>
      <c r="J14" s="10"/>
      <c r="K14" s="118"/>
      <c r="L14" s="118"/>
      <c r="M14" s="118"/>
      <c r="N14" s="118"/>
      <c r="O14" s="118"/>
      <c r="P14" s="118"/>
      <c r="Q14" s="118"/>
      <c r="R14" s="118"/>
      <c r="S14" s="118"/>
      <c r="T14" s="118"/>
      <c r="U14" s="118"/>
      <c r="V14" s="118"/>
      <c r="W14" s="118"/>
      <c r="X14" s="118"/>
      <c r="Y14" s="118"/>
      <c r="Z14" s="118"/>
      <c r="AA14" s="10"/>
      <c r="AB14" s="10"/>
      <c r="AC14" s="10"/>
      <c r="AD14" s="10"/>
      <c r="AE14" s="10"/>
      <c r="AF14" s="10"/>
      <c r="AG14" s="10"/>
      <c r="AH14" s="10"/>
    </row>
    <row r="15" spans="1:34" ht="10.95" customHeight="1" x14ac:dyDescent="0.3">
      <c r="A15" s="18"/>
      <c r="B15" s="44"/>
      <c r="C15" s="180"/>
      <c r="D15" s="181"/>
      <c r="E15" s="181"/>
      <c r="F15" s="181"/>
      <c r="G15" s="181"/>
      <c r="H15" s="182"/>
      <c r="I15" s="45"/>
      <c r="J15" s="10"/>
      <c r="K15" s="118"/>
      <c r="L15" s="118"/>
      <c r="M15" s="118"/>
      <c r="N15" s="118"/>
      <c r="O15" s="118"/>
      <c r="P15" s="118"/>
      <c r="Q15" s="118"/>
      <c r="R15" s="118"/>
      <c r="S15" s="118"/>
      <c r="T15" s="118"/>
      <c r="U15" s="118"/>
      <c r="V15" s="118"/>
      <c r="W15" s="118"/>
      <c r="X15" s="118"/>
      <c r="Y15" s="118"/>
      <c r="Z15" s="118"/>
      <c r="AA15" s="10"/>
      <c r="AB15" s="10"/>
      <c r="AC15" s="10"/>
      <c r="AD15" s="10"/>
      <c r="AE15" s="10"/>
      <c r="AF15" s="10"/>
      <c r="AG15" s="10"/>
      <c r="AH15" s="10"/>
    </row>
    <row r="16" spans="1:34" ht="10.95" customHeight="1" x14ac:dyDescent="0.3">
      <c r="A16" s="18"/>
      <c r="B16" s="44"/>
      <c r="C16" s="180"/>
      <c r="D16" s="181"/>
      <c r="E16" s="181"/>
      <c r="F16" s="181"/>
      <c r="G16" s="181"/>
      <c r="H16" s="182"/>
      <c r="I16" s="45"/>
      <c r="J16" s="10"/>
      <c r="K16" s="118"/>
      <c r="L16" s="118"/>
      <c r="M16" s="118"/>
      <c r="N16" s="118"/>
      <c r="O16" s="118"/>
      <c r="P16" s="118"/>
      <c r="Q16" s="118"/>
      <c r="R16" s="118"/>
      <c r="S16" s="118"/>
      <c r="T16" s="118"/>
      <c r="U16" s="118"/>
      <c r="V16" s="118"/>
      <c r="W16" s="118"/>
      <c r="X16" s="118"/>
      <c r="Y16" s="118"/>
      <c r="Z16" s="118"/>
      <c r="AA16" s="10"/>
      <c r="AB16" s="10"/>
      <c r="AC16" s="10"/>
      <c r="AD16" s="10"/>
      <c r="AE16" s="10"/>
      <c r="AF16" s="10"/>
      <c r="AG16" s="10"/>
      <c r="AH16" s="10"/>
    </row>
    <row r="17" spans="1:34 15861:15863" ht="10.95" customHeight="1" x14ac:dyDescent="0.3">
      <c r="A17" s="18"/>
      <c r="B17" s="44"/>
      <c r="C17" s="180"/>
      <c r="D17" s="181"/>
      <c r="E17" s="181"/>
      <c r="F17" s="181"/>
      <c r="G17" s="181"/>
      <c r="H17" s="182"/>
      <c r="I17" s="45"/>
      <c r="J17" s="10"/>
      <c r="K17" s="118"/>
      <c r="L17" s="118"/>
      <c r="M17" s="118"/>
      <c r="N17" s="118"/>
      <c r="O17" s="118"/>
      <c r="P17" s="118"/>
      <c r="Q17" s="118"/>
      <c r="R17" s="118"/>
      <c r="S17" s="118"/>
      <c r="T17" s="118"/>
      <c r="U17" s="118"/>
      <c r="V17" s="118"/>
      <c r="W17" s="118"/>
      <c r="X17" s="118"/>
      <c r="Y17" s="118"/>
      <c r="Z17" s="118"/>
      <c r="AA17" s="10"/>
      <c r="AB17" s="10"/>
      <c r="AC17" s="10"/>
      <c r="AD17" s="10"/>
      <c r="AE17" s="10"/>
      <c r="AF17" s="10"/>
      <c r="AG17" s="10"/>
      <c r="AH17" s="10"/>
    </row>
    <row r="18" spans="1:34 15861:15863" ht="10.95" customHeight="1" x14ac:dyDescent="0.3">
      <c r="A18" s="18"/>
      <c r="B18" s="44"/>
      <c r="C18" s="180"/>
      <c r="D18" s="181"/>
      <c r="E18" s="181"/>
      <c r="F18" s="181"/>
      <c r="G18" s="181"/>
      <c r="H18" s="182"/>
      <c r="I18" s="45"/>
      <c r="J18" s="10"/>
      <c r="K18" s="118"/>
      <c r="L18" s="118"/>
      <c r="M18" s="118"/>
      <c r="N18" s="118"/>
      <c r="O18" s="118"/>
      <c r="P18" s="118"/>
      <c r="Q18" s="118"/>
      <c r="R18" s="118"/>
      <c r="S18" s="118"/>
      <c r="T18" s="118"/>
      <c r="U18" s="118"/>
      <c r="V18" s="118"/>
      <c r="W18" s="118"/>
      <c r="X18" s="118"/>
      <c r="Y18" s="118"/>
      <c r="Z18" s="118"/>
      <c r="AA18" s="10"/>
      <c r="AB18" s="10"/>
      <c r="AC18" s="10"/>
      <c r="AD18" s="10"/>
      <c r="AE18" s="10"/>
      <c r="AF18" s="10"/>
      <c r="AG18" s="10"/>
      <c r="AH18" s="10"/>
    </row>
    <row r="19" spans="1:34 15861:15863" ht="10.95" customHeight="1" thickBot="1" x14ac:dyDescent="0.35">
      <c r="A19" s="18"/>
      <c r="B19" s="44"/>
      <c r="C19" s="183"/>
      <c r="D19" s="184"/>
      <c r="E19" s="184"/>
      <c r="F19" s="184"/>
      <c r="G19" s="184"/>
      <c r="H19" s="185"/>
      <c r="I19" s="45"/>
      <c r="J19" s="10"/>
      <c r="K19" s="118"/>
      <c r="L19" s="118"/>
      <c r="M19" s="118"/>
      <c r="N19" s="118"/>
      <c r="O19" s="118"/>
      <c r="P19" s="118"/>
      <c r="Q19" s="118"/>
      <c r="R19" s="118"/>
      <c r="S19" s="118"/>
      <c r="T19" s="118"/>
      <c r="U19" s="118"/>
      <c r="V19" s="118"/>
      <c r="W19" s="118"/>
      <c r="X19" s="118"/>
      <c r="Y19" s="118"/>
      <c r="Z19" s="118"/>
      <c r="AA19" s="10"/>
      <c r="AB19" s="10"/>
      <c r="AC19" s="10"/>
      <c r="AD19" s="10"/>
      <c r="AE19" s="10"/>
      <c r="AF19" s="10"/>
      <c r="AG19" s="10"/>
      <c r="AH19" s="10"/>
    </row>
    <row r="20" spans="1:34 15861:15863" ht="9.6" customHeight="1" thickTop="1" x14ac:dyDescent="0.3">
      <c r="A20" s="18"/>
      <c r="B20" s="44"/>
      <c r="C20" s="47"/>
      <c r="D20" s="47"/>
      <c r="E20" s="47"/>
      <c r="F20" s="47"/>
      <c r="G20" s="47"/>
      <c r="H20" s="47"/>
      <c r="I20" s="45"/>
      <c r="J20" s="10"/>
      <c r="K20" s="118"/>
      <c r="L20" s="118"/>
      <c r="M20" s="118"/>
      <c r="N20" s="118"/>
      <c r="O20" s="118"/>
      <c r="P20" s="118"/>
      <c r="Q20" s="118"/>
      <c r="R20" s="118"/>
      <c r="S20" s="118"/>
      <c r="T20" s="118"/>
      <c r="U20" s="118"/>
      <c r="V20" s="118"/>
      <c r="W20" s="118"/>
      <c r="X20" s="118"/>
      <c r="Y20" s="118"/>
      <c r="Z20" s="118"/>
      <c r="AA20" s="10"/>
      <c r="AB20" s="10"/>
      <c r="AC20" s="10"/>
      <c r="AD20" s="10"/>
      <c r="AE20" s="10"/>
      <c r="AF20" s="10"/>
      <c r="AG20" s="10"/>
      <c r="AH20" s="10"/>
    </row>
    <row r="21" spans="1:34 15861:15863" ht="20.399999999999999" customHeight="1" x14ac:dyDescent="0.3">
      <c r="A21" s="18"/>
      <c r="B21" s="44"/>
      <c r="C21" s="48"/>
      <c r="D21" s="186"/>
      <c r="E21" s="186"/>
      <c r="F21" s="49"/>
      <c r="G21" s="187" t="str">
        <f>"ES:Documento explicativo"</f>
        <v>ES:Documento explicativo</v>
      </c>
      <c r="H21" s="187"/>
      <c r="I21" s="45"/>
      <c r="J21" s="10"/>
      <c r="K21" s="118"/>
      <c r="L21" s="118"/>
      <c r="M21" s="118"/>
      <c r="N21" s="118"/>
      <c r="O21" s="118"/>
      <c r="P21" s="118"/>
      <c r="Q21" s="118"/>
      <c r="R21" s="118"/>
      <c r="S21" s="118"/>
      <c r="T21" s="118"/>
      <c r="U21" s="118"/>
      <c r="V21" s="118"/>
      <c r="W21" s="118"/>
      <c r="X21" s="118"/>
      <c r="Y21" s="118"/>
      <c r="Z21" s="118"/>
      <c r="AA21" s="10"/>
      <c r="AB21" s="10"/>
      <c r="AC21" s="10"/>
      <c r="AD21" s="10"/>
      <c r="AE21" s="10"/>
      <c r="AF21" s="10"/>
      <c r="AG21" s="10"/>
      <c r="AH21" s="10"/>
    </row>
    <row r="22" spans="1:34 15861:15863" ht="7.95" customHeight="1" x14ac:dyDescent="0.3">
      <c r="A22" s="18"/>
      <c r="B22" s="44"/>
      <c r="C22" s="50"/>
      <c r="D22" s="50"/>
      <c r="E22" s="50"/>
      <c r="F22" s="50"/>
      <c r="G22" s="50"/>
      <c r="H22" s="50"/>
      <c r="I22" s="45"/>
      <c r="J22" s="10"/>
      <c r="K22" s="118"/>
      <c r="L22" s="118"/>
      <c r="M22" s="118"/>
      <c r="N22" s="118"/>
      <c r="O22" s="118"/>
      <c r="P22" s="118"/>
      <c r="Q22" s="118"/>
      <c r="R22" s="118"/>
      <c r="S22" s="118"/>
      <c r="T22" s="118"/>
      <c r="U22" s="118"/>
      <c r="V22" s="118"/>
      <c r="W22" s="118"/>
      <c r="X22" s="118"/>
      <c r="Y22" s="118"/>
      <c r="Z22" s="118"/>
      <c r="AA22" s="10"/>
      <c r="AB22" s="10"/>
      <c r="AC22" s="10"/>
      <c r="AD22" s="10"/>
      <c r="AE22" s="10"/>
      <c r="AF22" s="10"/>
      <c r="AG22" s="10"/>
      <c r="AH22" s="10"/>
    </row>
    <row r="23" spans="1:34 15861:15863" ht="30" x14ac:dyDescent="0.3">
      <c r="A23" s="18"/>
      <c r="B23" s="44"/>
      <c r="C23" s="200" t="s">
        <v>554</v>
      </c>
      <c r="D23" s="200"/>
      <c r="E23" s="200"/>
      <c r="F23" s="200"/>
      <c r="G23" s="200"/>
      <c r="H23" s="200"/>
      <c r="I23" s="45"/>
      <c r="J23" s="10"/>
      <c r="K23" s="118"/>
      <c r="L23" s="118"/>
      <c r="M23" s="118"/>
      <c r="N23" s="118"/>
      <c r="O23" s="118"/>
      <c r="P23" s="118"/>
      <c r="Q23" s="118"/>
      <c r="R23" s="118"/>
      <c r="S23" s="118"/>
      <c r="T23" s="118"/>
      <c r="U23" s="118"/>
      <c r="V23" s="118"/>
      <c r="W23" s="118"/>
      <c r="X23" s="118"/>
      <c r="Y23" s="118"/>
      <c r="Z23" s="118"/>
      <c r="AA23" s="10"/>
      <c r="AB23" s="10"/>
      <c r="AC23" s="10"/>
      <c r="AD23" s="10"/>
      <c r="AE23" s="10"/>
      <c r="AF23" s="10"/>
      <c r="AG23" s="10"/>
      <c r="AH23" s="10"/>
    </row>
    <row r="24" spans="1:34 15861:15863" ht="21.6" thickBot="1" x14ac:dyDescent="0.35">
      <c r="A24" s="18"/>
      <c r="B24" s="44"/>
      <c r="C24" s="201" t="str">
        <f>"BANANO "&amp;IF(ISBLANK(G6),"(indique tipo de banano en celda G6)",UPPER(G6))</f>
        <v>BANANO (indique tipo de banano en celda G6)</v>
      </c>
      <c r="D24" s="201"/>
      <c r="E24" s="201"/>
      <c r="F24" s="201"/>
      <c r="G24" s="201"/>
      <c r="H24" s="201"/>
      <c r="I24" s="45"/>
      <c r="J24" s="10"/>
      <c r="K24" s="118"/>
      <c r="L24" s="118"/>
      <c r="M24" s="118"/>
      <c r="N24" s="118"/>
      <c r="O24" s="118"/>
      <c r="P24" s="118"/>
      <c r="Q24" s="118"/>
      <c r="R24" s="118"/>
      <c r="S24" s="118"/>
      <c r="T24" s="118"/>
      <c r="U24" s="118"/>
      <c r="V24" s="118"/>
      <c r="W24" s="118"/>
      <c r="X24" s="118"/>
      <c r="Y24" s="118"/>
      <c r="Z24" s="118"/>
      <c r="AA24" s="10"/>
      <c r="AB24" s="10"/>
      <c r="AC24" s="10"/>
      <c r="AD24" s="10"/>
      <c r="AE24" s="10"/>
      <c r="AF24" s="10"/>
      <c r="AG24" s="10"/>
      <c r="AH24" s="10"/>
    </row>
    <row r="25" spans="1:34 15861:15863" ht="33" customHeight="1" thickBot="1" x14ac:dyDescent="0.35">
      <c r="A25" s="18"/>
      <c r="B25" s="44"/>
      <c r="C25" s="195" t="s">
        <v>510</v>
      </c>
      <c r="D25" s="196"/>
      <c r="E25" s="196"/>
      <c r="F25" s="196"/>
      <c r="G25" s="196"/>
      <c r="H25" s="197"/>
      <c r="I25" s="45"/>
      <c r="J25" s="10"/>
      <c r="K25" s="118"/>
      <c r="L25" s="118"/>
      <c r="M25" s="118"/>
      <c r="N25" s="118"/>
      <c r="O25" s="118"/>
      <c r="P25" s="118"/>
      <c r="Q25" s="118"/>
      <c r="R25" s="118"/>
      <c r="S25" s="118"/>
      <c r="T25" s="118"/>
      <c r="U25" s="118"/>
      <c r="V25" s="118"/>
      <c r="W25" s="118"/>
      <c r="X25" s="118"/>
      <c r="Y25" s="118"/>
      <c r="Z25" s="118"/>
      <c r="AA25" s="10"/>
      <c r="AB25" s="10"/>
      <c r="AC25" s="10"/>
      <c r="AD25" s="10"/>
      <c r="AE25" s="10"/>
      <c r="AF25" s="10"/>
      <c r="AG25" s="10"/>
      <c r="AH25" s="10"/>
    </row>
    <row r="26" spans="1:34 15861:15863" ht="8.4" customHeight="1" x14ac:dyDescent="0.3">
      <c r="A26" s="18"/>
      <c r="B26" s="44"/>
      <c r="C26" s="51"/>
      <c r="D26" s="52"/>
      <c r="E26" s="52"/>
      <c r="F26" s="52"/>
      <c r="G26" s="52"/>
      <c r="H26" s="50"/>
      <c r="I26" s="45"/>
      <c r="J26" s="10"/>
      <c r="K26" s="118"/>
      <c r="L26" s="118"/>
      <c r="M26" s="118"/>
      <c r="N26" s="118"/>
      <c r="O26" s="118"/>
      <c r="P26" s="118"/>
      <c r="Q26" s="118"/>
      <c r="R26" s="118"/>
      <c r="S26" s="118"/>
      <c r="T26" s="118"/>
      <c r="U26" s="118"/>
      <c r="V26" s="118"/>
      <c r="W26" s="118"/>
      <c r="X26" s="118"/>
      <c r="Y26" s="118"/>
      <c r="Z26" s="118"/>
      <c r="AA26" s="10"/>
      <c r="AB26" s="10"/>
      <c r="AC26" s="10"/>
      <c r="AD26" s="10"/>
      <c r="AE26" s="10"/>
      <c r="AF26" s="10"/>
      <c r="AG26" s="10"/>
      <c r="AH26" s="10"/>
      <c r="WLA26" s="13"/>
      <c r="WLB26" s="13"/>
      <c r="WLC26" s="13"/>
    </row>
    <row r="27" spans="1:34 15861:15863" ht="15.6" customHeight="1" x14ac:dyDescent="0.3">
      <c r="A27" s="18"/>
      <c r="B27" s="44"/>
      <c r="C27" s="53"/>
      <c r="D27" s="54"/>
      <c r="E27" s="52"/>
      <c r="F27" s="52"/>
      <c r="G27" s="52"/>
      <c r="H27" s="50"/>
      <c r="I27" s="45"/>
      <c r="J27" s="10"/>
      <c r="K27" s="118"/>
      <c r="L27" s="118"/>
      <c r="M27" s="118"/>
      <c r="N27" s="118"/>
      <c r="O27" s="118"/>
      <c r="P27" s="118"/>
      <c r="Q27" s="118"/>
      <c r="R27" s="118"/>
      <c r="S27" s="118"/>
      <c r="T27" s="118"/>
      <c r="U27" s="118"/>
      <c r="V27" s="118"/>
      <c r="W27" s="118"/>
      <c r="X27" s="118"/>
      <c r="Y27" s="118"/>
      <c r="Z27" s="118"/>
      <c r="AA27" s="10"/>
      <c r="AB27" s="10"/>
      <c r="AC27" s="10"/>
      <c r="AD27" s="10"/>
      <c r="AE27" s="10"/>
      <c r="AF27" s="10"/>
      <c r="AG27" s="10"/>
      <c r="AH27" s="10"/>
      <c r="WLA27" s="13"/>
      <c r="WLB27" s="13"/>
      <c r="WLC27" s="13"/>
    </row>
    <row r="28" spans="1:34 15861:15863" ht="15.6" customHeight="1" x14ac:dyDescent="0.3">
      <c r="A28" s="18"/>
      <c r="B28" s="44"/>
      <c r="C28" s="55" t="str">
        <f>"IDENTIFICACION DE LA PLANTACIÓN DE BANANO "&amp;IF(ISBLANK(G6),"(indique tipo de banano en celda G6)",UPPER(G6))&amp;" CON CERTIFICACIÓN FAIRTRADE"</f>
        <v>IDENTIFICACION DE LA PLANTACIÓN DE BANANO (indique tipo de banano en celda G6) CON CERTIFICACIÓN FAIRTRADE</v>
      </c>
      <c r="D28" s="56"/>
      <c r="E28" s="52"/>
      <c r="F28" s="52"/>
      <c r="G28" s="52"/>
      <c r="H28" s="50"/>
      <c r="I28" s="45"/>
      <c r="J28" s="10"/>
      <c r="K28" s="118"/>
      <c r="L28" s="118"/>
      <c r="M28" s="118"/>
      <c r="N28" s="118"/>
      <c r="O28" s="118"/>
      <c r="P28" s="118"/>
      <c r="Q28" s="118"/>
      <c r="R28" s="118"/>
      <c r="S28" s="118"/>
      <c r="T28" s="118"/>
      <c r="U28" s="118"/>
      <c r="V28" s="118"/>
      <c r="W28" s="118"/>
      <c r="X28" s="118"/>
      <c r="Y28" s="118"/>
      <c r="Z28" s="118"/>
      <c r="AA28" s="10"/>
      <c r="AB28" s="10"/>
      <c r="AC28" s="10"/>
      <c r="AD28" s="10"/>
      <c r="AE28" s="10"/>
      <c r="AF28" s="10"/>
      <c r="AG28" s="10"/>
      <c r="AH28" s="10"/>
      <c r="WLA28" s="13"/>
      <c r="WLB28" s="13"/>
      <c r="WLC28" s="13"/>
    </row>
    <row r="29" spans="1:34 15861:15863" ht="15.6" customHeight="1" x14ac:dyDescent="0.3">
      <c r="A29" s="18"/>
      <c r="B29" s="44"/>
      <c r="C29" s="57" t="s">
        <v>261</v>
      </c>
      <c r="D29" s="17"/>
      <c r="E29" s="52"/>
      <c r="F29" s="52"/>
      <c r="G29" s="52"/>
      <c r="H29" s="50"/>
      <c r="I29" s="45"/>
      <c r="J29" s="10"/>
      <c r="K29" s="118"/>
      <c r="L29" s="118"/>
      <c r="M29" s="118"/>
      <c r="N29" s="118"/>
      <c r="O29" s="118"/>
      <c r="P29" s="118"/>
      <c r="Q29" s="118"/>
      <c r="R29" s="118"/>
      <c r="S29" s="118"/>
      <c r="T29" s="118"/>
      <c r="U29" s="118"/>
      <c r="V29" s="118"/>
      <c r="W29" s="118"/>
      <c r="X29" s="118"/>
      <c r="Y29" s="118"/>
      <c r="Z29" s="118"/>
      <c r="AA29" s="10"/>
      <c r="AB29" s="10"/>
      <c r="AC29" s="10"/>
      <c r="AD29" s="10"/>
      <c r="AE29" s="10"/>
      <c r="AF29" s="10"/>
      <c r="AG29" s="10"/>
      <c r="AH29" s="10"/>
      <c r="WLA29" s="13"/>
      <c r="WLB29" s="13"/>
      <c r="WLC29" s="13"/>
    </row>
    <row r="30" spans="1:34 15861:15863" ht="15.6" customHeight="1" x14ac:dyDescent="0.3">
      <c r="A30" s="18"/>
      <c r="B30" s="44"/>
      <c r="C30" s="58"/>
      <c r="D30" s="58"/>
      <c r="E30" s="58"/>
      <c r="F30" s="58"/>
      <c r="G30" s="58"/>
      <c r="H30" s="58"/>
      <c r="I30" s="45"/>
      <c r="J30" s="10"/>
      <c r="K30" s="118"/>
      <c r="L30" s="118"/>
      <c r="M30" s="118"/>
      <c r="N30" s="118"/>
      <c r="O30" s="118"/>
      <c r="P30" s="118"/>
      <c r="Q30" s="118"/>
      <c r="R30" s="118"/>
      <c r="S30" s="118"/>
      <c r="T30" s="118"/>
      <c r="U30" s="118"/>
      <c r="V30" s="118"/>
      <c r="W30" s="118"/>
      <c r="X30" s="118"/>
      <c r="Y30" s="118"/>
      <c r="Z30" s="118"/>
      <c r="AA30" s="10"/>
      <c r="AB30" s="10"/>
      <c r="AC30" s="10"/>
      <c r="AD30" s="10"/>
      <c r="AE30" s="10"/>
      <c r="AF30" s="10"/>
      <c r="AG30" s="10"/>
      <c r="AH30" s="10"/>
      <c r="WLA30" s="13"/>
      <c r="WLB30" s="13"/>
      <c r="WLC30" s="13"/>
    </row>
    <row r="31" spans="1:34 15861:15863" ht="4.95" customHeight="1" x14ac:dyDescent="0.3">
      <c r="A31" s="18"/>
      <c r="B31" s="44"/>
      <c r="C31" s="52"/>
      <c r="D31" s="52"/>
      <c r="E31" s="52"/>
      <c r="F31" s="52"/>
      <c r="G31" s="52"/>
      <c r="H31" s="50"/>
      <c r="I31" s="45"/>
      <c r="J31" s="10"/>
      <c r="K31" s="118"/>
      <c r="L31" s="118"/>
      <c r="M31" s="118"/>
      <c r="N31" s="118"/>
      <c r="O31" s="118"/>
      <c r="P31" s="118"/>
      <c r="Q31" s="118"/>
      <c r="R31" s="118"/>
      <c r="S31" s="118"/>
      <c r="T31" s="118"/>
      <c r="U31" s="118"/>
      <c r="V31" s="118"/>
      <c r="W31" s="118"/>
      <c r="X31" s="118"/>
      <c r="Y31" s="118"/>
      <c r="Z31" s="118"/>
      <c r="AA31" s="10"/>
      <c r="AB31" s="10"/>
      <c r="AC31" s="10"/>
      <c r="AD31" s="10"/>
      <c r="AE31" s="10"/>
      <c r="AF31" s="10"/>
      <c r="AG31" s="10"/>
      <c r="AH31" s="10"/>
      <c r="WLA31" s="13"/>
      <c r="WLB31" s="13"/>
      <c r="WLC31" s="13"/>
    </row>
    <row r="32" spans="1:34 15861:15863" ht="15.6" customHeight="1" x14ac:dyDescent="0.3">
      <c r="A32" s="18"/>
      <c r="B32" s="44"/>
      <c r="C32" s="142" t="str">
        <f>"DATOS DE PRODUCCIÓN DE BANANO "&amp;IF(ISBLANK(G6),"(indique tipo de banano en celda G6)",UPPER(G6))</f>
        <v>DATOS DE PRODUCCIÓN DE BANANO (indique tipo de banano en celda G6)</v>
      </c>
      <c r="D32" s="59"/>
      <c r="E32" s="52"/>
      <c r="F32" s="60"/>
      <c r="G32" s="60"/>
      <c r="H32" s="50"/>
      <c r="I32" s="45"/>
      <c r="J32" s="10"/>
      <c r="K32" s="118"/>
      <c r="L32" s="118"/>
      <c r="M32" s="118"/>
      <c r="N32" s="118"/>
      <c r="O32" s="118"/>
      <c r="P32" s="118"/>
      <c r="Q32" s="118"/>
      <c r="R32" s="118"/>
      <c r="S32" s="118"/>
      <c r="T32" s="118"/>
      <c r="U32" s="118"/>
      <c r="V32" s="118"/>
      <c r="W32" s="118"/>
      <c r="X32" s="118"/>
      <c r="Y32" s="118"/>
      <c r="Z32" s="118"/>
      <c r="AA32" s="10"/>
      <c r="AB32" s="10"/>
      <c r="AC32" s="10"/>
      <c r="AD32" s="10"/>
      <c r="AE32" s="10"/>
      <c r="AF32" s="10"/>
      <c r="AG32" s="10"/>
      <c r="AH32" s="10"/>
    </row>
    <row r="33" spans="1:34 15861:15863" ht="15.6" customHeight="1" x14ac:dyDescent="0.3">
      <c r="A33" s="18"/>
      <c r="B33" s="61"/>
      <c r="C33" s="71" t="str">
        <f>"Número de fincas "&amp;IF(G6="convencional", "convencionales", "orgánicas")&amp;", registradas con el número FLOid "&amp;D29&amp;":"</f>
        <v>Número de fincas orgánicas, registradas con el número FLOid :</v>
      </c>
      <c r="D33" s="5"/>
      <c r="E33" s="63"/>
      <c r="F33" s="63"/>
      <c r="G33" s="60"/>
      <c r="H33" s="64"/>
      <c r="I33" s="45"/>
      <c r="J33" s="10"/>
      <c r="K33" s="118"/>
      <c r="L33" s="118"/>
      <c r="M33" s="118"/>
      <c r="N33" s="118"/>
      <c r="O33" s="118"/>
      <c r="P33" s="118"/>
      <c r="Q33" s="118"/>
      <c r="R33" s="118"/>
      <c r="S33" s="118"/>
      <c r="T33" s="118"/>
      <c r="U33" s="118"/>
      <c r="V33" s="118"/>
      <c r="W33" s="118"/>
      <c r="X33" s="118"/>
      <c r="Y33" s="118"/>
      <c r="Z33" s="118"/>
      <c r="AA33" s="10"/>
      <c r="AB33" s="10"/>
      <c r="AC33" s="10"/>
      <c r="AD33" s="10"/>
      <c r="AE33" s="10"/>
      <c r="AF33" s="10"/>
      <c r="AG33" s="10"/>
      <c r="AH33" s="10"/>
    </row>
    <row r="34" spans="1:34 15861:15863" ht="15.6" customHeight="1" x14ac:dyDescent="0.3">
      <c r="A34" s="18"/>
      <c r="B34" s="61"/>
      <c r="C34" s="63"/>
      <c r="D34" s="63"/>
      <c r="E34" s="63"/>
      <c r="F34" s="63"/>
      <c r="G34" s="60"/>
      <c r="H34" s="64"/>
      <c r="I34" s="45"/>
      <c r="J34" s="10"/>
      <c r="K34" s="128"/>
      <c r="L34" s="128"/>
      <c r="M34" s="118"/>
      <c r="N34" s="128"/>
      <c r="O34" s="128"/>
      <c r="P34" s="118"/>
      <c r="Q34" s="128"/>
      <c r="R34" s="128"/>
      <c r="S34" s="118"/>
      <c r="T34" s="118"/>
      <c r="U34" s="118"/>
      <c r="V34" s="118"/>
      <c r="W34" s="118"/>
      <c r="X34" s="118"/>
      <c r="Y34" s="118"/>
      <c r="Z34" s="118"/>
      <c r="AA34" s="10"/>
      <c r="AB34" s="10"/>
      <c r="AC34" s="10"/>
      <c r="AD34" s="10"/>
      <c r="AE34" s="10"/>
      <c r="AF34" s="10"/>
      <c r="AG34" s="10"/>
      <c r="AH34" s="10"/>
    </row>
    <row r="35" spans="1:34 15861:15863" ht="15.6" customHeight="1" x14ac:dyDescent="0.3">
      <c r="A35" s="18"/>
      <c r="B35" s="61"/>
      <c r="C35" s="72" t="str">
        <f>"Área en producción "&amp;IF(ISBLANK(G6),"(indique tipo de banano en celda G6)","(banano "&amp;(G6)&amp;")")&amp;":"</f>
        <v>Área en producción (indique tipo de banano en celda G6):</v>
      </c>
      <c r="D35" s="5"/>
      <c r="E35" s="76" t="s">
        <v>31</v>
      </c>
      <c r="F35" s="65"/>
      <c r="G35" s="60"/>
      <c r="H35" s="64"/>
      <c r="I35" s="45"/>
      <c r="J35" s="10"/>
      <c r="K35" s="128"/>
      <c r="L35" s="128"/>
      <c r="M35" s="118"/>
      <c r="N35" s="128"/>
      <c r="O35" s="128"/>
      <c r="P35" s="118"/>
      <c r="Q35" s="128"/>
      <c r="R35" s="128"/>
      <c r="S35" s="118"/>
      <c r="T35" s="118"/>
      <c r="U35" s="118"/>
      <c r="V35" s="118"/>
      <c r="W35" s="118"/>
      <c r="X35" s="118"/>
      <c r="Y35" s="118"/>
      <c r="Z35" s="118"/>
      <c r="AA35" s="10"/>
      <c r="AB35" s="10"/>
      <c r="AC35" s="10"/>
      <c r="AD35" s="10"/>
      <c r="AE35" s="10"/>
      <c r="AF35" s="10"/>
      <c r="AG35" s="10"/>
      <c r="AH35" s="10"/>
    </row>
    <row r="36" spans="1:34 15861:15863" ht="15.6" customHeight="1" x14ac:dyDescent="0.3">
      <c r="A36" s="18"/>
      <c r="B36" s="44"/>
      <c r="C36" s="73" t="str">
        <f>"(Ingrese la suma de las áreas de todas las fincas "&amp;IF(G6="convencional", "convencionales", "orgánicas")&amp;", registradas con el número FLOid "&amp;D29&amp;")"</f>
        <v>(Ingrese la suma de las áreas de todas las fincas orgánicas, registradas con el número FLOid )</v>
      </c>
      <c r="D36" s="63"/>
      <c r="E36" s="63"/>
      <c r="F36" s="63"/>
      <c r="G36" s="60"/>
      <c r="H36" s="64"/>
      <c r="I36" s="45"/>
      <c r="J36" s="10"/>
      <c r="K36" s="128"/>
      <c r="L36" s="128"/>
      <c r="M36" s="118"/>
      <c r="N36" s="128"/>
      <c r="O36" s="128"/>
      <c r="P36" s="118"/>
      <c r="Q36" s="128"/>
      <c r="R36" s="128"/>
      <c r="S36" s="118"/>
      <c r="T36" s="118"/>
      <c r="U36" s="118"/>
      <c r="V36" s="118"/>
      <c r="W36" s="118"/>
      <c r="X36" s="118"/>
      <c r="Y36" s="118"/>
      <c r="Z36" s="118"/>
      <c r="AA36" s="10"/>
      <c r="AB36" s="10"/>
      <c r="AC36" s="10"/>
      <c r="AD36" s="10"/>
      <c r="AE36" s="10"/>
      <c r="AF36" s="10"/>
      <c r="AG36" s="10"/>
      <c r="AH36" s="10"/>
    </row>
    <row r="37" spans="1:34 15861:15863" ht="15.6" customHeight="1" x14ac:dyDescent="0.3">
      <c r="A37" s="18"/>
      <c r="B37" s="61"/>
      <c r="C37" s="72" t="str">
        <f>"Productividad "&amp;IF(ISBLANK(G6),"(indique tipo de banano en celda G6)","(banano "&amp;(G6)&amp;")")&amp;":"</f>
        <v>Productividad (indique tipo de banano en celda G6):</v>
      </c>
      <c r="D37" s="6"/>
      <c r="E37" s="77" t="s">
        <v>494</v>
      </c>
      <c r="F37" s="78"/>
      <c r="G37" s="64"/>
      <c r="H37" s="64"/>
      <c r="I37" s="45"/>
      <c r="J37" s="10"/>
      <c r="K37" s="128"/>
      <c r="L37" s="128"/>
      <c r="M37" s="118"/>
      <c r="N37" s="128"/>
      <c r="O37" s="128"/>
      <c r="P37" s="118"/>
      <c r="Q37" s="128"/>
      <c r="R37" s="128"/>
      <c r="S37" s="118"/>
      <c r="T37" s="118"/>
      <c r="U37" s="118"/>
      <c r="V37" s="118"/>
      <c r="W37" s="118"/>
      <c r="X37" s="118"/>
      <c r="Y37" s="118"/>
      <c r="Z37" s="118"/>
      <c r="AA37" s="10"/>
      <c r="AB37" s="10"/>
      <c r="AC37" s="10"/>
      <c r="AD37" s="10"/>
      <c r="AE37" s="10"/>
      <c r="AF37" s="10"/>
      <c r="AG37" s="10"/>
      <c r="AH37" s="10"/>
    </row>
    <row r="38" spans="1:34 15861:15863" ht="15.6" customHeight="1" x14ac:dyDescent="0.3">
      <c r="A38" s="18"/>
      <c r="B38" s="44"/>
      <c r="C38" s="73" t="str">
        <f>"(Ingrese la productividad representativa de todas sus fincas "&amp;IF(G6="convencional", "convencionales", "orgánicas")&amp;", registradas con el número FLOid "&amp;D29&amp;")"</f>
        <v>(Ingrese la productividad representativa de todas sus fincas orgánicas, registradas con el número FLOid )</v>
      </c>
      <c r="D38" s="63"/>
      <c r="E38" s="63"/>
      <c r="F38" s="63"/>
      <c r="G38" s="60"/>
      <c r="H38" s="64"/>
      <c r="I38" s="45"/>
      <c r="J38" s="10"/>
      <c r="K38" s="128"/>
      <c r="L38" s="128"/>
      <c r="M38" s="118"/>
      <c r="N38" s="128"/>
      <c r="O38" s="128"/>
      <c r="P38" s="118"/>
      <c r="Q38" s="128"/>
      <c r="R38" s="128"/>
      <c r="S38" s="118"/>
      <c r="T38" s="118"/>
      <c r="U38" s="118"/>
      <c r="V38" s="118"/>
      <c r="W38" s="118"/>
      <c r="X38" s="118"/>
      <c r="Y38" s="118"/>
      <c r="Z38" s="118"/>
      <c r="AA38" s="10"/>
      <c r="AB38" s="10"/>
      <c r="AC38" s="10"/>
      <c r="AD38" s="10"/>
      <c r="AE38" s="10"/>
      <c r="AF38" s="10"/>
      <c r="AG38" s="10"/>
      <c r="AH38" s="10"/>
    </row>
    <row r="39" spans="1:34 15861:15863" ht="15.6" customHeight="1" x14ac:dyDescent="0.3">
      <c r="A39" s="18"/>
      <c r="B39" s="44"/>
      <c r="C39" s="70"/>
      <c r="D39" s="70"/>
      <c r="E39" s="70"/>
      <c r="F39" s="63"/>
      <c r="G39" s="66"/>
      <c r="H39" s="50"/>
      <c r="I39" s="45"/>
      <c r="J39" s="10"/>
      <c r="K39" s="118"/>
      <c r="L39" s="118"/>
      <c r="M39" s="118"/>
      <c r="N39" s="118"/>
      <c r="O39" s="118"/>
      <c r="P39" s="129"/>
      <c r="Q39" s="128"/>
      <c r="R39" s="128"/>
      <c r="S39" s="118"/>
      <c r="T39" s="118"/>
      <c r="U39" s="118"/>
      <c r="V39" s="118"/>
      <c r="W39" s="118"/>
      <c r="X39" s="118"/>
      <c r="Y39" s="118"/>
      <c r="Z39" s="118"/>
      <c r="AA39" s="10"/>
      <c r="AB39" s="10"/>
      <c r="AC39" s="10"/>
      <c r="AD39" s="10"/>
      <c r="AE39" s="10"/>
      <c r="AF39" s="10"/>
      <c r="AG39" s="10"/>
      <c r="AH39" s="10"/>
      <c r="WLA39" s="13"/>
      <c r="WLB39" s="13"/>
      <c r="WLC39" s="13"/>
    </row>
    <row r="40" spans="1:34 15861:15863" ht="15.6" customHeight="1" x14ac:dyDescent="0.3">
      <c r="A40" s="18"/>
      <c r="B40" s="44"/>
      <c r="C40" s="142" t="str">
        <f>"NÚMERO DE TRABAJADORES DE BANANO "&amp;IF(ISBLANK(G6),"(indique tipo de banano en celda G6)",UPPER(G6))</f>
        <v>NÚMERO DE TRABAJADORES DE BANANO (indique tipo de banano en celda G6)</v>
      </c>
      <c r="D40" s="67"/>
      <c r="E40" s="67"/>
      <c r="F40" s="67"/>
      <c r="G40" s="67"/>
      <c r="H40" s="64"/>
      <c r="I40" s="45"/>
      <c r="J40" s="10"/>
      <c r="K40" s="118"/>
      <c r="L40" s="118"/>
      <c r="M40" s="118"/>
      <c r="N40" s="118"/>
      <c r="O40" s="118"/>
      <c r="P40" s="129"/>
      <c r="Q40" s="128"/>
      <c r="R40" s="128"/>
      <c r="S40" s="118"/>
      <c r="T40" s="118"/>
      <c r="U40" s="118"/>
      <c r="V40" s="118"/>
      <c r="W40" s="118"/>
      <c r="X40" s="118"/>
      <c r="Y40" s="118"/>
      <c r="Z40" s="118"/>
      <c r="AA40" s="10"/>
      <c r="AB40" s="10"/>
      <c r="AC40" s="10"/>
      <c r="AD40" s="10"/>
      <c r="AE40" s="10"/>
      <c r="AF40" s="10"/>
      <c r="AG40" s="10"/>
      <c r="AH40" s="10"/>
    </row>
    <row r="41" spans="1:34 15861:15863" ht="57.6" x14ac:dyDescent="0.3">
      <c r="A41" s="20"/>
      <c r="B41" s="62"/>
      <c r="C41" s="120" t="s">
        <v>514</v>
      </c>
      <c r="D41" s="68"/>
      <c r="E41" s="68"/>
      <c r="F41" s="68"/>
      <c r="G41" s="68"/>
      <c r="H41" s="68"/>
      <c r="I41" s="69"/>
      <c r="J41" s="10"/>
      <c r="K41" s="118"/>
      <c r="L41" s="118"/>
      <c r="M41" s="118"/>
      <c r="N41" s="118"/>
      <c r="O41" s="118"/>
      <c r="P41" s="129"/>
      <c r="Q41" s="128"/>
      <c r="R41" s="128"/>
      <c r="S41" s="118"/>
      <c r="T41" s="118"/>
      <c r="U41" s="118"/>
      <c r="V41" s="118"/>
      <c r="W41" s="118"/>
      <c r="X41" s="118"/>
      <c r="Y41" s="118"/>
      <c r="Z41" s="118"/>
      <c r="AA41" s="10"/>
      <c r="AB41" s="10"/>
      <c r="AC41" s="10"/>
      <c r="AD41" s="10"/>
      <c r="AE41" s="10"/>
      <c r="AF41" s="10"/>
      <c r="AG41" s="10"/>
      <c r="AH41" s="10"/>
    </row>
    <row r="42" spans="1:34 15861:15863" ht="15.6" customHeight="1" x14ac:dyDescent="0.3">
      <c r="A42" s="20"/>
      <c r="B42" s="62"/>
      <c r="C42" s="68"/>
      <c r="D42" s="68"/>
      <c r="E42" s="68"/>
      <c r="F42" s="68"/>
      <c r="G42" s="68"/>
      <c r="H42" s="68"/>
      <c r="I42" s="69"/>
      <c r="J42" s="10"/>
      <c r="K42" s="118"/>
      <c r="L42" s="118"/>
      <c r="M42" s="118"/>
      <c r="N42" s="118"/>
      <c r="O42" s="118"/>
      <c r="P42" s="118"/>
      <c r="Q42" s="128"/>
      <c r="R42" s="128"/>
      <c r="S42" s="118"/>
      <c r="T42" s="118"/>
      <c r="U42" s="118"/>
      <c r="V42" s="118"/>
      <c r="W42" s="118"/>
      <c r="X42" s="118"/>
      <c r="Y42" s="118"/>
      <c r="Z42" s="118"/>
      <c r="AA42" s="10"/>
      <c r="AB42" s="10"/>
      <c r="AC42" s="10"/>
      <c r="AD42" s="10"/>
      <c r="AE42" s="10"/>
      <c r="AF42" s="10"/>
      <c r="AG42" s="10"/>
      <c r="AH42" s="10"/>
    </row>
    <row r="43" spans="1:34 15861:15863" ht="15.6" customHeight="1" x14ac:dyDescent="0.3">
      <c r="A43" s="20"/>
      <c r="B43" s="62"/>
      <c r="C43" s="126" t="s">
        <v>515</v>
      </c>
      <c r="D43" s="68"/>
      <c r="E43" s="68"/>
      <c r="F43" s="68"/>
      <c r="G43" s="68"/>
      <c r="H43" s="68"/>
      <c r="I43" s="69"/>
      <c r="J43" s="10"/>
      <c r="K43" s="118"/>
      <c r="L43" s="118"/>
      <c r="M43" s="118"/>
      <c r="N43" s="118"/>
      <c r="O43" s="118"/>
      <c r="P43" s="118"/>
      <c r="Q43" s="128"/>
      <c r="R43" s="128"/>
      <c r="S43" s="118"/>
      <c r="T43" s="118"/>
      <c r="U43" s="118"/>
      <c r="V43" s="118"/>
      <c r="W43" s="118"/>
      <c r="X43" s="118"/>
      <c r="Y43" s="118"/>
      <c r="Z43" s="118"/>
      <c r="AA43" s="10"/>
      <c r="AB43" s="10"/>
      <c r="AC43" s="10"/>
      <c r="AD43" s="10"/>
      <c r="AE43" s="10"/>
      <c r="AF43" s="10"/>
      <c r="AG43" s="10"/>
      <c r="AH43" s="10"/>
    </row>
    <row r="44" spans="1:34 15861:15863" ht="15.6" customHeight="1" x14ac:dyDescent="0.3">
      <c r="A44" s="20"/>
      <c r="B44" s="62"/>
      <c r="C44" s="68" t="str">
        <f>"- Deberá ingresar la suma de los trabajadores DE TODAS LAS FINCAS DE BANANO "&amp;UPPER(G6)&amp;", registradas con el número FLOid "&amp;D29&amp;"."</f>
        <v>- Deberá ingresar la suma de los trabajadores DE TODAS LAS FINCAS DE BANANO , registradas con el número FLOid .</v>
      </c>
      <c r="D44" s="68"/>
      <c r="E44" s="68"/>
      <c r="F44" s="68"/>
      <c r="G44" s="68"/>
      <c r="H44" s="68"/>
      <c r="I44" s="69"/>
      <c r="J44" s="10"/>
      <c r="K44" s="118"/>
      <c r="L44" s="118"/>
      <c r="M44" s="118"/>
      <c r="N44" s="118"/>
      <c r="O44" s="118"/>
      <c r="P44" s="118"/>
      <c r="Q44" s="128"/>
      <c r="R44" s="128"/>
      <c r="S44" s="118"/>
      <c r="T44" s="118"/>
      <c r="U44" s="118"/>
      <c r="V44" s="118"/>
      <c r="W44" s="118"/>
      <c r="X44" s="118"/>
      <c r="Y44" s="118"/>
      <c r="Z44" s="118"/>
      <c r="AA44" s="10"/>
      <c r="AB44" s="10"/>
      <c r="AC44" s="10"/>
      <c r="AD44" s="10"/>
      <c r="AE44" s="10"/>
      <c r="AF44" s="10"/>
      <c r="AG44" s="10"/>
      <c r="AH44" s="10"/>
    </row>
    <row r="45" spans="1:34 15861:15863" ht="15.6" customHeight="1" x14ac:dyDescent="0.3">
      <c r="A45" s="20"/>
      <c r="B45" s="62"/>
      <c r="C45" s="68" t="str">
        <f>"- Los números totales de trabajadores contratados y subcontratados, ingresados en cada una de las tres tablas, deben coincidir. Asegúrese que coincidan."</f>
        <v>- Los números totales de trabajadores contratados y subcontratados, ingresados en cada una de las tres tablas, deben coincidir. Asegúrese que coincidan.</v>
      </c>
      <c r="D45" s="68"/>
      <c r="E45" s="68"/>
      <c r="F45" s="68"/>
      <c r="G45" s="68"/>
      <c r="H45" s="68"/>
      <c r="I45" s="69"/>
      <c r="J45" s="10"/>
      <c r="K45" s="118"/>
      <c r="L45" s="118"/>
      <c r="M45" s="118"/>
      <c r="N45" s="118"/>
      <c r="O45" s="118"/>
      <c r="P45" s="118"/>
      <c r="Q45" s="128"/>
      <c r="R45" s="128"/>
      <c r="S45" s="118"/>
      <c r="T45" s="118"/>
      <c r="U45" s="118"/>
      <c r="V45" s="118"/>
      <c r="W45" s="118"/>
      <c r="X45" s="118"/>
      <c r="Y45" s="118"/>
      <c r="Z45" s="118"/>
      <c r="AA45" s="10"/>
      <c r="AB45" s="10"/>
      <c r="AC45" s="10"/>
      <c r="AD45" s="10"/>
      <c r="AE45" s="10"/>
      <c r="AF45" s="10"/>
      <c r="AG45" s="10"/>
      <c r="AH45" s="10"/>
    </row>
    <row r="46" spans="1:34 15861:15863" ht="15.6" customHeight="1" x14ac:dyDescent="0.3">
      <c r="A46" s="20"/>
      <c r="B46" s="62"/>
      <c r="C46" s="126" t="str">
        <f>"- ¿Cómo calcular e ingresar el número de trabajadores que trabajan a tiempo parcial?"</f>
        <v>- ¿Cómo calcular e ingresar el número de trabajadores que trabajan a tiempo parcial?</v>
      </c>
      <c r="D46" s="68"/>
      <c r="E46" s="68"/>
      <c r="F46" s="68"/>
      <c r="G46" s="68"/>
      <c r="H46" s="68"/>
      <c r="I46" s="69"/>
      <c r="J46" s="10"/>
      <c r="K46" s="118"/>
      <c r="L46" s="118"/>
      <c r="M46" s="118"/>
      <c r="N46" s="118"/>
      <c r="O46" s="118"/>
      <c r="P46" s="118"/>
      <c r="Q46" s="128"/>
      <c r="R46" s="128"/>
      <c r="S46" s="118"/>
      <c r="T46" s="118"/>
      <c r="U46" s="118"/>
      <c r="V46" s="118"/>
      <c r="W46" s="118"/>
      <c r="X46" s="118"/>
      <c r="Y46" s="118"/>
      <c r="Z46" s="118"/>
      <c r="AA46" s="10"/>
      <c r="AB46" s="10"/>
      <c r="AC46" s="10"/>
      <c r="AD46" s="10"/>
      <c r="AE46" s="10"/>
      <c r="AF46" s="10"/>
      <c r="AG46" s="10"/>
      <c r="AH46" s="10"/>
    </row>
    <row r="47" spans="1:34 15861:15863" ht="15.6" customHeight="1" x14ac:dyDescent="0.3">
      <c r="A47" s="20"/>
      <c r="B47" s="62"/>
      <c r="C47" s="126" t="str">
        <f>"  Debe multiplicar el ''número de trabajadores a tiempo parcial'' por el ''número de días que han trabajado por semana'' y dividirlo entre el ''número máximo de"</f>
        <v xml:space="preserve">  Debe multiplicar el ''número de trabajadores a tiempo parcial'' por el ''número de días que han trabajado por semana'' y dividirlo entre el ''número máximo de</v>
      </c>
      <c r="D47" s="68"/>
      <c r="E47" s="68"/>
      <c r="F47" s="68"/>
      <c r="G47" s="68"/>
      <c r="H47" s="68"/>
      <c r="I47" s="69"/>
      <c r="J47" s="10"/>
      <c r="K47" s="118"/>
      <c r="L47" s="118"/>
      <c r="M47" s="118"/>
      <c r="N47" s="118"/>
      <c r="O47" s="118"/>
      <c r="P47" s="118"/>
      <c r="Q47" s="128"/>
      <c r="R47" s="128"/>
      <c r="S47" s="118"/>
      <c r="T47" s="118"/>
      <c r="U47" s="118"/>
      <c r="V47" s="118"/>
      <c r="W47" s="118"/>
      <c r="X47" s="118"/>
      <c r="Y47" s="118"/>
      <c r="Z47" s="118"/>
      <c r="AA47" s="10"/>
      <c r="AB47" s="10"/>
      <c r="AC47" s="10"/>
      <c r="AD47" s="10"/>
      <c r="AE47" s="10"/>
      <c r="AF47" s="10"/>
      <c r="AG47" s="10"/>
      <c r="AH47" s="10"/>
    </row>
    <row r="48" spans="1:34 15861:15863" ht="15.6" customHeight="1" x14ac:dyDescent="0.3">
      <c r="A48" s="20"/>
      <c r="B48" s="62"/>
      <c r="C48" s="126" t="str">
        <f>"  días que un trabajador a tiempo completo podría trabajar por semana, de acuerdo a ley''. El resultado es el número de trabajadores que debe ingresar en la tabla."</f>
        <v xml:space="preserve">  días que un trabajador a tiempo completo podría trabajar por semana, de acuerdo a ley''. El resultado es el número de trabajadores que debe ingresar en la tabla.</v>
      </c>
      <c r="D48" s="68"/>
      <c r="E48" s="68"/>
      <c r="F48" s="68"/>
      <c r="G48" s="68"/>
      <c r="H48" s="68"/>
      <c r="I48" s="69"/>
      <c r="J48" s="10"/>
      <c r="K48" s="118"/>
      <c r="L48" s="118"/>
      <c r="M48" s="118"/>
      <c r="N48" s="118"/>
      <c r="O48" s="118"/>
      <c r="P48" s="118"/>
      <c r="Q48" s="128"/>
      <c r="R48" s="128"/>
      <c r="S48" s="118"/>
      <c r="T48" s="118"/>
      <c r="U48" s="118"/>
      <c r="V48" s="118"/>
      <c r="W48" s="118"/>
      <c r="X48" s="118"/>
      <c r="Y48" s="118"/>
      <c r="Z48" s="118"/>
      <c r="AA48" s="10"/>
      <c r="AB48" s="10"/>
      <c r="AC48" s="10"/>
      <c r="AD48" s="10"/>
      <c r="AE48" s="10"/>
      <c r="AF48" s="10"/>
      <c r="AG48" s="10"/>
      <c r="AH48" s="10"/>
    </row>
    <row r="49" spans="1:34 15862:15862" ht="15.6" customHeight="1" x14ac:dyDescent="0.3">
      <c r="A49" s="18"/>
      <c r="B49" s="44"/>
      <c r="C49" s="188" t="str">
        <f>"a) según área de trabajo, para banano "&amp;IF(ISBLANK(G6),"(indique tipo de banano en celda G6)",(G6))</f>
        <v>a) según área de trabajo, para banano (indique tipo de banano en celda G6)</v>
      </c>
      <c r="D49" s="198" t="s">
        <v>264</v>
      </c>
      <c r="E49" s="199"/>
      <c r="F49" s="121" t="s">
        <v>513</v>
      </c>
      <c r="G49" s="68"/>
      <c r="H49" s="68"/>
      <c r="I49" s="45"/>
      <c r="J49" s="14"/>
      <c r="K49" s="118"/>
      <c r="L49" s="118"/>
      <c r="M49" s="118"/>
      <c r="N49" s="118"/>
      <c r="O49" s="118"/>
      <c r="P49" s="118"/>
      <c r="Q49" s="128"/>
      <c r="R49" s="128"/>
      <c r="S49" s="118"/>
      <c r="T49" s="118"/>
      <c r="U49" s="118"/>
      <c r="V49" s="118"/>
      <c r="W49" s="118"/>
      <c r="X49" s="118"/>
      <c r="Y49" s="118"/>
      <c r="Z49" s="118"/>
      <c r="AA49" s="10"/>
      <c r="AB49" s="10"/>
      <c r="AC49" s="10"/>
      <c r="AD49" s="10"/>
      <c r="AE49" s="10"/>
      <c r="AF49" s="10"/>
      <c r="AG49" s="10"/>
      <c r="AH49" s="10"/>
    </row>
    <row r="50" spans="1:34 15862:15862" ht="15.6" customHeight="1" x14ac:dyDescent="0.3">
      <c r="A50" s="18"/>
      <c r="B50" s="44"/>
      <c r="C50" s="189"/>
      <c r="D50" s="81" t="s">
        <v>77</v>
      </c>
      <c r="E50" s="82" t="s">
        <v>289</v>
      </c>
      <c r="F50" s="122"/>
      <c r="G50" s="68"/>
      <c r="H50" s="68"/>
      <c r="I50" s="45"/>
      <c r="J50" s="14"/>
      <c r="K50" s="118"/>
      <c r="L50" s="118"/>
      <c r="M50" s="118"/>
      <c r="N50" s="118"/>
      <c r="O50" s="118"/>
      <c r="P50" s="118"/>
      <c r="Q50" s="128"/>
      <c r="R50" s="128"/>
      <c r="S50" s="118"/>
      <c r="T50" s="118"/>
      <c r="U50" s="118"/>
      <c r="V50" s="118"/>
      <c r="W50" s="118"/>
      <c r="X50" s="118"/>
      <c r="Y50" s="118"/>
      <c r="Z50" s="118"/>
      <c r="AA50" s="10"/>
      <c r="AB50" s="10"/>
      <c r="AC50" s="10"/>
      <c r="AD50" s="10"/>
      <c r="AE50" s="10"/>
      <c r="AF50" s="10"/>
      <c r="AG50" s="10"/>
      <c r="AH50" s="10"/>
    </row>
    <row r="51" spans="1:34 15862:15862" ht="15.6" customHeight="1" x14ac:dyDescent="0.3">
      <c r="A51" s="18"/>
      <c r="B51" s="44"/>
      <c r="C51" s="79" t="s">
        <v>75</v>
      </c>
      <c r="D51" s="7"/>
      <c r="E51" s="8"/>
      <c r="F51" s="123">
        <f>SUM(D51:E51)</f>
        <v>0</v>
      </c>
      <c r="G51" s="68"/>
      <c r="H51" s="68"/>
      <c r="I51" s="45"/>
      <c r="J51" s="14"/>
      <c r="K51" s="118"/>
      <c r="L51" s="118"/>
      <c r="M51" s="118"/>
      <c r="N51" s="118"/>
      <c r="O51" s="118"/>
      <c r="P51" s="118"/>
      <c r="Q51" s="128"/>
      <c r="R51" s="128"/>
      <c r="S51" s="118"/>
      <c r="T51" s="118"/>
      <c r="U51" s="118"/>
      <c r="V51" s="118"/>
      <c r="W51" s="118"/>
      <c r="X51" s="118"/>
      <c r="Y51" s="118"/>
      <c r="Z51" s="118"/>
      <c r="AA51" s="10"/>
      <c r="AB51" s="10"/>
      <c r="AC51" s="10"/>
      <c r="AD51" s="10"/>
      <c r="AE51" s="10"/>
      <c r="AF51" s="10"/>
      <c r="AG51" s="10"/>
      <c r="AH51" s="10"/>
    </row>
    <row r="52" spans="1:34 15862:15862" ht="15.6" customHeight="1" x14ac:dyDescent="0.3">
      <c r="A52" s="18"/>
      <c r="B52" s="44"/>
      <c r="C52" s="79" t="s">
        <v>50</v>
      </c>
      <c r="D52" s="7"/>
      <c r="E52" s="8"/>
      <c r="F52" s="123">
        <f>SUM(D52:E52)</f>
        <v>0</v>
      </c>
      <c r="G52" s="68"/>
      <c r="H52" s="68"/>
      <c r="I52" s="45"/>
      <c r="J52" s="14"/>
      <c r="K52" s="118"/>
      <c r="L52" s="118"/>
      <c r="M52" s="118"/>
      <c r="N52" s="118"/>
      <c r="O52" s="118"/>
      <c r="P52" s="118"/>
      <c r="Q52" s="128"/>
      <c r="R52" s="128"/>
      <c r="S52" s="118"/>
      <c r="T52" s="118"/>
      <c r="U52" s="118"/>
      <c r="V52" s="118"/>
      <c r="W52" s="118"/>
      <c r="X52" s="118"/>
      <c r="Y52" s="118"/>
      <c r="Z52" s="118"/>
      <c r="AA52" s="10"/>
      <c r="AB52" s="10"/>
      <c r="AC52" s="10"/>
      <c r="AD52" s="10"/>
      <c r="AE52" s="10"/>
      <c r="AF52" s="10"/>
      <c r="AG52" s="10"/>
      <c r="AH52" s="10"/>
    </row>
    <row r="53" spans="1:34 15862:15862" ht="15.6" customHeight="1" x14ac:dyDescent="0.3">
      <c r="A53" s="18"/>
      <c r="B53" s="44"/>
      <c r="C53" s="79" t="s">
        <v>89</v>
      </c>
      <c r="D53" s="7"/>
      <c r="E53" s="8"/>
      <c r="F53" s="123">
        <f>SUM(D53:E53)</f>
        <v>0</v>
      </c>
      <c r="G53" s="68"/>
      <c r="H53" s="68"/>
      <c r="I53" s="45"/>
      <c r="J53" s="14"/>
      <c r="K53" s="118"/>
      <c r="L53" s="118"/>
      <c r="M53" s="118"/>
      <c r="N53" s="118"/>
      <c r="O53" s="118"/>
      <c r="P53" s="118"/>
      <c r="Q53" s="128"/>
      <c r="R53" s="128"/>
      <c r="S53" s="118"/>
      <c r="T53" s="118"/>
      <c r="U53" s="118"/>
      <c r="V53" s="118"/>
      <c r="W53" s="118"/>
      <c r="X53" s="118"/>
      <c r="Y53" s="118"/>
      <c r="Z53" s="118"/>
      <c r="AA53" s="10"/>
      <c r="AB53" s="10"/>
      <c r="AC53" s="10"/>
      <c r="AD53" s="10"/>
      <c r="AE53" s="10"/>
      <c r="AF53" s="10"/>
      <c r="AG53" s="10"/>
      <c r="AH53" s="10"/>
    </row>
    <row r="54" spans="1:34 15862:15862" ht="15.6" customHeight="1" x14ac:dyDescent="0.35">
      <c r="A54" s="18"/>
      <c r="B54" s="44"/>
      <c r="C54" s="80" t="s">
        <v>493</v>
      </c>
      <c r="D54" s="83">
        <f>SUM(D51:D53)</f>
        <v>0</v>
      </c>
      <c r="E54" s="84">
        <f>SUM(E51:E53)</f>
        <v>0</v>
      </c>
      <c r="F54" s="123">
        <f>SUM(D54:E54)</f>
        <v>0</v>
      </c>
      <c r="G54" s="68"/>
      <c r="H54" s="68"/>
      <c r="I54" s="45"/>
      <c r="J54" s="14"/>
      <c r="K54" s="130"/>
      <c r="L54" s="118"/>
      <c r="M54" s="118"/>
      <c r="N54" s="118"/>
      <c r="O54" s="118"/>
      <c r="P54" s="118"/>
      <c r="Q54" s="118"/>
      <c r="R54" s="118"/>
      <c r="S54" s="118"/>
      <c r="T54" s="118"/>
      <c r="U54" s="118"/>
      <c r="V54" s="118"/>
      <c r="W54" s="118"/>
      <c r="X54" s="118"/>
      <c r="Y54" s="118"/>
      <c r="Z54" s="118"/>
      <c r="AA54" s="10"/>
      <c r="AB54" s="10"/>
      <c r="AC54" s="10"/>
      <c r="AD54" s="10"/>
      <c r="AE54" s="10"/>
      <c r="AF54" s="10"/>
      <c r="AG54" s="10"/>
      <c r="AH54" s="10"/>
    </row>
    <row r="55" spans="1:34 15862:15862" ht="7.95" customHeight="1" x14ac:dyDescent="0.3">
      <c r="A55" s="18"/>
      <c r="B55" s="44"/>
      <c r="C55" s="70"/>
      <c r="D55" s="70"/>
      <c r="E55" s="70"/>
      <c r="F55" s="64"/>
      <c r="G55" s="68"/>
      <c r="H55" s="68"/>
      <c r="I55" s="45"/>
      <c r="J55" s="14"/>
      <c r="K55" s="118"/>
      <c r="L55" s="118"/>
      <c r="M55" s="118"/>
      <c r="N55" s="118"/>
      <c r="O55" s="118"/>
      <c r="P55" s="118"/>
      <c r="Q55" s="118"/>
      <c r="R55" s="118"/>
      <c r="S55" s="118"/>
      <c r="T55" s="118"/>
      <c r="U55" s="118"/>
      <c r="V55" s="118"/>
      <c r="W55" s="118"/>
      <c r="X55" s="118"/>
      <c r="Y55" s="118"/>
      <c r="Z55" s="118"/>
      <c r="AA55" s="10"/>
      <c r="AB55" s="10"/>
      <c r="AC55" s="10"/>
      <c r="AD55" s="10"/>
      <c r="AE55" s="10"/>
      <c r="AF55" s="10"/>
      <c r="AG55" s="10"/>
      <c r="AH55" s="10"/>
    </row>
    <row r="56" spans="1:34 15862:15862" ht="43.8" customHeight="1" x14ac:dyDescent="0.3">
      <c r="A56" s="18"/>
      <c r="B56" s="44"/>
      <c r="C56" s="188" t="str">
        <f>"b) número de trabajadores según estructura salarial para banano "&amp;IF(ISBLANK(G6),"(indique tipo de banano en celda G6)",(G6))&amp;". Los rangos de las bandas salariales mostrados en la tabla, están referidos al salario básico, entendido como el monto mensual del salario que se toma como "&amp;"base para aplicar deducciones, tasas impositivas al ingreso, y contribuciones, regidas por ley. Es decir, se refieren al importe ANTES DE aplicar retenciones y/o cotizaciones. En algunos países se le denomina ''salario bruto''."</f>
        <v>b) número de trabajadores según estructura salarial para banano (indique tipo de banano en celda G6). Los rangos de las bandas salariales mostrados en la tabla, están referidos al salario básico, entendido como el monto mensual del salario que se toma como base para aplicar deducciones, tasas impositivas al ingreso, y contribuciones, regidas por ley. Es decir, se refieren al importe ANTES DE aplicar retenciones y/o cotizaciones. En algunos países se le denomina ''salario bruto''.</v>
      </c>
      <c r="D56" s="190" t="str">
        <f>D49</f>
        <v>Número de trabajadores</v>
      </c>
      <c r="E56" s="191"/>
      <c r="F56" s="124" t="str">
        <f>F49</f>
        <v>TOTAL</v>
      </c>
      <c r="G56" s="68"/>
      <c r="H56" s="68"/>
      <c r="I56" s="45"/>
      <c r="J56" s="15"/>
      <c r="K56" s="118"/>
      <c r="L56" s="118"/>
      <c r="M56" s="118"/>
      <c r="N56" s="118"/>
      <c r="O56" s="118"/>
      <c r="P56" s="118"/>
      <c r="Q56" s="118"/>
      <c r="R56" s="118"/>
      <c r="S56" s="131"/>
      <c r="T56" s="131"/>
      <c r="U56" s="118"/>
      <c r="V56" s="131"/>
      <c r="W56" s="131"/>
      <c r="X56" s="118"/>
      <c r="Y56" s="118"/>
      <c r="Z56" s="118"/>
      <c r="AA56" s="10"/>
      <c r="AB56" s="10"/>
      <c r="AC56" s="10"/>
      <c r="AD56" s="10"/>
      <c r="AE56" s="10"/>
      <c r="AF56" s="10"/>
      <c r="AG56" s="10"/>
      <c r="AH56" s="10"/>
    </row>
    <row r="57" spans="1:34 15862:15862" ht="43.8" customHeight="1" x14ac:dyDescent="0.3">
      <c r="A57" s="18"/>
      <c r="B57" s="44"/>
      <c r="C57" s="189"/>
      <c r="D57" s="81" t="s">
        <v>77</v>
      </c>
      <c r="E57" s="82" t="s">
        <v>289</v>
      </c>
      <c r="F57" s="125"/>
      <c r="G57" s="68"/>
      <c r="H57" s="68"/>
      <c r="I57" s="45"/>
      <c r="J57" s="14"/>
      <c r="K57" s="118"/>
      <c r="L57" s="127"/>
      <c r="M57" s="118"/>
      <c r="N57" s="118"/>
      <c r="O57" s="127"/>
      <c r="P57" s="118"/>
      <c r="Q57" s="118"/>
      <c r="R57" s="118"/>
      <c r="S57" s="118"/>
      <c r="T57" s="119"/>
      <c r="U57" s="119"/>
      <c r="V57" s="119"/>
      <c r="W57" s="118"/>
      <c r="X57" s="118"/>
      <c r="Y57" s="118"/>
      <c r="Z57" s="118"/>
      <c r="AA57" s="118"/>
      <c r="AB57" s="118"/>
      <c r="AC57" s="118"/>
      <c r="AD57" s="118"/>
      <c r="AE57" s="118"/>
      <c r="AF57" s="119"/>
      <c r="AG57" s="119"/>
      <c r="AH57" s="119"/>
    </row>
    <row r="58" spans="1:34 15862:15862" ht="15.6" customHeight="1" x14ac:dyDescent="0.3">
      <c r="A58" s="18"/>
      <c r="B58" s="44"/>
      <c r="C58" s="85" t="s">
        <v>555</v>
      </c>
      <c r="D58" s="7"/>
      <c r="E58" s="8"/>
      <c r="F58" s="123">
        <f t="shared" ref="F58:F68" si="0">SUM(D58:E58)</f>
        <v>0</v>
      </c>
      <c r="G58" s="68"/>
      <c r="H58" s="68"/>
      <c r="I58" s="45"/>
      <c r="J58" s="14"/>
      <c r="K58" s="127"/>
      <c r="L58" s="118"/>
      <c r="M58" s="118"/>
      <c r="N58" s="127"/>
      <c r="O58" s="118"/>
      <c r="P58" s="118"/>
      <c r="Q58" s="127"/>
      <c r="R58" s="118"/>
      <c r="S58" s="127"/>
      <c r="T58" s="119"/>
      <c r="U58" s="119"/>
      <c r="V58" s="119"/>
      <c r="W58" s="127"/>
      <c r="X58" s="118"/>
      <c r="Y58" s="127"/>
      <c r="Z58" s="127"/>
      <c r="AA58" s="118"/>
      <c r="AB58" s="127"/>
      <c r="AC58" s="127"/>
      <c r="AD58" s="118"/>
      <c r="AE58" s="127"/>
      <c r="AF58" s="132"/>
      <c r="AG58" s="119"/>
      <c r="AH58" s="119"/>
      <c r="WLB58" s="13"/>
    </row>
    <row r="59" spans="1:34 15862:15862" ht="15.6" customHeight="1" x14ac:dyDescent="0.3">
      <c r="A59" s="18"/>
      <c r="B59" s="44"/>
      <c r="C59" s="85" t="s">
        <v>556</v>
      </c>
      <c r="D59" s="7"/>
      <c r="E59" s="8"/>
      <c r="F59" s="123">
        <f t="shared" si="0"/>
        <v>0</v>
      </c>
      <c r="G59" s="68"/>
      <c r="H59" s="68"/>
      <c r="I59" s="45"/>
      <c r="J59" s="14"/>
      <c r="K59" s="118"/>
      <c r="L59" s="118"/>
      <c r="M59" s="118"/>
      <c r="N59" s="118"/>
      <c r="O59" s="118"/>
      <c r="P59" s="127"/>
      <c r="Q59" s="118"/>
      <c r="R59" s="118"/>
      <c r="S59" s="127"/>
      <c r="T59" s="119"/>
      <c r="U59" s="119"/>
      <c r="V59" s="119"/>
      <c r="W59" s="118"/>
      <c r="X59" s="118"/>
      <c r="Y59" s="127"/>
      <c r="Z59" s="118"/>
      <c r="AA59" s="118"/>
      <c r="AB59" s="127"/>
      <c r="AC59" s="118"/>
      <c r="AD59" s="118"/>
      <c r="AE59" s="127"/>
      <c r="AF59" s="119"/>
      <c r="AG59" s="119"/>
      <c r="AH59" s="119"/>
      <c r="WLB59" s="13"/>
    </row>
    <row r="60" spans="1:34 15862:15862" ht="15.6" customHeight="1" x14ac:dyDescent="0.3">
      <c r="A60" s="18"/>
      <c r="B60" s="44"/>
      <c r="C60" s="85" t="s">
        <v>557</v>
      </c>
      <c r="D60" s="7"/>
      <c r="E60" s="8"/>
      <c r="F60" s="123">
        <f t="shared" si="0"/>
        <v>0</v>
      </c>
      <c r="G60" s="68"/>
      <c r="H60" s="68"/>
      <c r="I60" s="45"/>
      <c r="J60" s="14"/>
      <c r="K60" s="118"/>
      <c r="L60" s="118"/>
      <c r="M60" s="118"/>
      <c r="N60" s="118"/>
      <c r="O60" s="118"/>
      <c r="P60" s="118"/>
      <c r="Q60" s="118"/>
      <c r="R60" s="118"/>
      <c r="S60" s="118"/>
      <c r="T60" s="119"/>
      <c r="U60" s="119"/>
      <c r="V60" s="119"/>
      <c r="W60" s="118"/>
      <c r="X60" s="118"/>
      <c r="Y60" s="118"/>
      <c r="Z60" s="118"/>
      <c r="AA60" s="118"/>
      <c r="AB60" s="118"/>
      <c r="AC60" s="118"/>
      <c r="AD60" s="118"/>
      <c r="AE60" s="118"/>
      <c r="AF60" s="119"/>
      <c r="AG60" s="119"/>
      <c r="AH60" s="119"/>
    </row>
    <row r="61" spans="1:34 15862:15862" ht="15.6" customHeight="1" x14ac:dyDescent="0.3">
      <c r="A61" s="18"/>
      <c r="B61" s="44"/>
      <c r="C61" s="115" t="s">
        <v>558</v>
      </c>
      <c r="D61" s="7"/>
      <c r="E61" s="8"/>
      <c r="F61" s="123">
        <f t="shared" si="0"/>
        <v>0</v>
      </c>
      <c r="G61" s="68"/>
      <c r="H61" s="68"/>
      <c r="I61" s="45"/>
      <c r="J61" s="14"/>
      <c r="K61" s="118"/>
      <c r="L61" s="118"/>
      <c r="M61" s="118"/>
      <c r="N61" s="118"/>
      <c r="O61" s="118"/>
      <c r="P61" s="118"/>
      <c r="Q61" s="118"/>
      <c r="R61" s="118"/>
      <c r="S61" s="118"/>
      <c r="T61" s="119"/>
      <c r="U61" s="119"/>
      <c r="V61" s="119"/>
      <c r="W61" s="118"/>
      <c r="X61" s="118"/>
      <c r="Y61" s="118"/>
      <c r="Z61" s="118"/>
      <c r="AA61" s="118"/>
      <c r="AB61" s="118"/>
      <c r="AC61" s="118"/>
      <c r="AD61" s="118"/>
      <c r="AE61" s="118"/>
      <c r="AF61" s="119"/>
      <c r="AG61" s="119"/>
      <c r="AH61" s="119"/>
    </row>
    <row r="62" spans="1:34 15862:15862" ht="15.6" customHeight="1" x14ac:dyDescent="0.3">
      <c r="A62" s="18"/>
      <c r="B62" s="44"/>
      <c r="C62" s="115" t="s">
        <v>559</v>
      </c>
      <c r="D62" s="7"/>
      <c r="E62" s="8"/>
      <c r="F62" s="123">
        <f t="shared" si="0"/>
        <v>0</v>
      </c>
      <c r="G62" s="68"/>
      <c r="H62" s="68"/>
      <c r="I62" s="45"/>
      <c r="J62" s="14"/>
      <c r="K62" s="118"/>
      <c r="L62" s="118"/>
      <c r="M62" s="118"/>
      <c r="N62" s="118"/>
      <c r="O62" s="118"/>
      <c r="P62" s="118"/>
      <c r="Q62" s="118"/>
      <c r="R62" s="118"/>
      <c r="S62" s="118"/>
      <c r="T62" s="119"/>
      <c r="U62" s="118"/>
      <c r="V62" s="119"/>
      <c r="W62" s="118"/>
      <c r="X62" s="118"/>
      <c r="Y62" s="118"/>
      <c r="Z62" s="118"/>
      <c r="AA62" s="118"/>
      <c r="AB62" s="118"/>
      <c r="AC62" s="118"/>
      <c r="AD62" s="118"/>
      <c r="AE62" s="118"/>
      <c r="AF62" s="119"/>
      <c r="AG62" s="119"/>
      <c r="AH62" s="119"/>
    </row>
    <row r="63" spans="1:34 15862:15862" ht="15.6" customHeight="1" x14ac:dyDescent="0.3">
      <c r="A63" s="18"/>
      <c r="B63" s="44"/>
      <c r="C63" s="85" t="s">
        <v>560</v>
      </c>
      <c r="D63" s="7"/>
      <c r="E63" s="8"/>
      <c r="F63" s="123">
        <f t="shared" si="0"/>
        <v>0</v>
      </c>
      <c r="G63" s="68"/>
      <c r="H63" s="68"/>
      <c r="I63" s="45"/>
      <c r="J63" s="14"/>
      <c r="K63" s="127"/>
      <c r="L63" s="127"/>
      <c r="M63" s="118"/>
      <c r="N63" s="127"/>
      <c r="O63" s="127"/>
      <c r="P63" s="118"/>
      <c r="Q63" s="127"/>
      <c r="R63" s="127"/>
      <c r="S63" s="118"/>
      <c r="T63" s="119"/>
      <c r="U63" s="119"/>
      <c r="V63" s="119"/>
      <c r="W63" s="127"/>
      <c r="X63" s="127"/>
      <c r="Y63" s="118"/>
      <c r="Z63" s="127"/>
      <c r="AA63" s="127"/>
      <c r="AB63" s="118"/>
      <c r="AC63" s="127"/>
      <c r="AD63" s="127"/>
      <c r="AE63" s="118"/>
      <c r="AF63" s="119"/>
      <c r="AG63" s="119"/>
      <c r="AH63" s="119"/>
    </row>
    <row r="64" spans="1:34 15862:15862" ht="15.6" customHeight="1" x14ac:dyDescent="0.3">
      <c r="A64" s="18"/>
      <c r="B64" s="44"/>
      <c r="C64" s="85" t="s">
        <v>561</v>
      </c>
      <c r="D64" s="7"/>
      <c r="E64" s="8"/>
      <c r="F64" s="123">
        <f t="shared" si="0"/>
        <v>0</v>
      </c>
      <c r="G64" s="68"/>
      <c r="H64" s="68"/>
      <c r="I64" s="45"/>
      <c r="J64" s="14"/>
      <c r="K64" s="118"/>
      <c r="L64" s="118"/>
      <c r="M64" s="118"/>
      <c r="N64" s="118"/>
      <c r="O64" s="118"/>
      <c r="P64" s="118"/>
      <c r="Q64" s="118"/>
      <c r="R64" s="118"/>
      <c r="S64" s="118"/>
      <c r="T64" s="119"/>
      <c r="U64" s="119"/>
      <c r="V64" s="119"/>
      <c r="W64" s="118"/>
      <c r="X64" s="118"/>
      <c r="Y64" s="118"/>
      <c r="Z64" s="118"/>
      <c r="AA64" s="118"/>
      <c r="AB64" s="118"/>
      <c r="AC64" s="118"/>
      <c r="AD64" s="118"/>
      <c r="AE64" s="118"/>
      <c r="AF64" s="119"/>
      <c r="AG64" s="119"/>
      <c r="AH64" s="119"/>
    </row>
    <row r="65" spans="1:34" ht="15.6" customHeight="1" x14ac:dyDescent="0.3">
      <c r="A65" s="18"/>
      <c r="B65" s="44"/>
      <c r="C65" s="85" t="s">
        <v>562</v>
      </c>
      <c r="D65" s="7"/>
      <c r="E65" s="8"/>
      <c r="F65" s="123">
        <f t="shared" si="0"/>
        <v>0</v>
      </c>
      <c r="G65" s="68"/>
      <c r="H65" s="68"/>
      <c r="I65" s="45"/>
      <c r="J65" s="14"/>
      <c r="K65" s="118"/>
      <c r="L65" s="118"/>
      <c r="M65" s="118"/>
      <c r="N65" s="118"/>
      <c r="O65" s="118"/>
      <c r="P65" s="118"/>
      <c r="Q65" s="118"/>
      <c r="R65" s="118"/>
      <c r="S65" s="118"/>
      <c r="T65" s="119"/>
      <c r="U65" s="119"/>
      <c r="V65" s="119"/>
      <c r="W65" s="118"/>
      <c r="X65" s="118"/>
      <c r="Y65" s="118"/>
      <c r="Z65" s="118"/>
      <c r="AA65" s="118"/>
      <c r="AB65" s="118"/>
      <c r="AC65" s="118"/>
      <c r="AD65" s="118"/>
      <c r="AE65" s="118"/>
      <c r="AF65" s="119"/>
      <c r="AG65" s="119"/>
      <c r="AH65" s="119"/>
    </row>
    <row r="66" spans="1:34" ht="15.6" customHeight="1" x14ac:dyDescent="0.3">
      <c r="A66" s="18"/>
      <c r="B66" s="44"/>
      <c r="C66" s="85" t="s">
        <v>563</v>
      </c>
      <c r="D66" s="7"/>
      <c r="E66" s="8"/>
      <c r="F66" s="123">
        <f t="shared" si="0"/>
        <v>0</v>
      </c>
      <c r="G66" s="68"/>
      <c r="H66" s="68"/>
      <c r="I66" s="45"/>
      <c r="J66" s="14"/>
      <c r="K66" s="118"/>
      <c r="L66" s="118"/>
      <c r="M66" s="118"/>
      <c r="N66" s="118"/>
      <c r="O66" s="118"/>
      <c r="P66" s="118"/>
      <c r="Q66" s="118"/>
      <c r="R66" s="118"/>
      <c r="S66" s="118"/>
      <c r="T66" s="119"/>
      <c r="U66" s="119"/>
      <c r="V66" s="119"/>
      <c r="W66" s="118"/>
      <c r="X66" s="118"/>
      <c r="Y66" s="118"/>
      <c r="Z66" s="118"/>
      <c r="AA66" s="118"/>
      <c r="AB66" s="118"/>
      <c r="AC66" s="118"/>
      <c r="AD66" s="118"/>
      <c r="AE66" s="118"/>
      <c r="AF66" s="119"/>
      <c r="AG66" s="119"/>
      <c r="AH66" s="119"/>
    </row>
    <row r="67" spans="1:34" ht="15.6" customHeight="1" x14ac:dyDescent="0.3">
      <c r="A67" s="18"/>
      <c r="B67" s="44"/>
      <c r="C67" s="85" t="s">
        <v>564</v>
      </c>
      <c r="D67" s="7"/>
      <c r="E67" s="8"/>
      <c r="F67" s="123">
        <f t="shared" si="0"/>
        <v>0</v>
      </c>
      <c r="G67" s="68"/>
      <c r="H67" s="68"/>
      <c r="I67" s="45"/>
      <c r="J67" s="14"/>
      <c r="K67" s="118"/>
      <c r="L67" s="118"/>
      <c r="M67" s="118"/>
      <c r="N67" s="118"/>
      <c r="O67" s="118"/>
      <c r="P67" s="118"/>
      <c r="Q67" s="118"/>
      <c r="R67" s="118"/>
      <c r="S67" s="118"/>
      <c r="T67" s="119"/>
      <c r="U67" s="119"/>
      <c r="V67" s="118"/>
      <c r="W67" s="118"/>
      <c r="X67" s="118"/>
      <c r="Y67" s="118"/>
      <c r="Z67" s="118"/>
      <c r="AA67" s="118"/>
      <c r="AB67" s="118"/>
      <c r="AC67" s="118"/>
      <c r="AD67" s="118"/>
      <c r="AE67" s="118"/>
      <c r="AF67" s="119"/>
      <c r="AG67" s="119"/>
      <c r="AH67" s="118"/>
    </row>
    <row r="68" spans="1:34" ht="15.6" customHeight="1" x14ac:dyDescent="0.35">
      <c r="A68" s="18"/>
      <c r="B68" s="44"/>
      <c r="C68" s="80" t="s">
        <v>493</v>
      </c>
      <c r="D68" s="83">
        <f>SUM(D58:D67)</f>
        <v>0</v>
      </c>
      <c r="E68" s="84">
        <f>SUM(E58:E67)</f>
        <v>0</v>
      </c>
      <c r="F68" s="123">
        <f t="shared" si="0"/>
        <v>0</v>
      </c>
      <c r="G68" s="68"/>
      <c r="H68" s="68"/>
      <c r="I68" s="45"/>
      <c r="J68" s="14"/>
      <c r="K68" s="118"/>
      <c r="L68" s="118"/>
      <c r="M68" s="118"/>
      <c r="N68" s="118"/>
      <c r="O68" s="118"/>
      <c r="P68" s="118"/>
      <c r="Q68" s="118"/>
      <c r="R68" s="118"/>
      <c r="S68" s="118"/>
      <c r="T68" s="118"/>
      <c r="U68" s="118"/>
      <c r="V68" s="118"/>
      <c r="W68" s="118"/>
      <c r="X68" s="118"/>
      <c r="Y68" s="118"/>
      <c r="Z68" s="118"/>
      <c r="AA68" s="10"/>
      <c r="AB68" s="10"/>
      <c r="AC68" s="10"/>
      <c r="AD68" s="10"/>
      <c r="AE68" s="10"/>
      <c r="AF68" s="10"/>
      <c r="AG68" s="10"/>
      <c r="AH68" s="10"/>
    </row>
    <row r="69" spans="1:34" ht="7.95" customHeight="1" x14ac:dyDescent="0.3">
      <c r="A69" s="18"/>
      <c r="B69" s="44"/>
      <c r="C69" s="70"/>
      <c r="D69" s="70"/>
      <c r="E69" s="70"/>
      <c r="F69" s="64"/>
      <c r="G69" s="68"/>
      <c r="H69" s="68"/>
      <c r="I69" s="45"/>
      <c r="J69" s="14"/>
      <c r="K69" s="118"/>
      <c r="L69" s="118"/>
      <c r="M69" s="118"/>
      <c r="N69" s="118"/>
      <c r="O69" s="118"/>
      <c r="P69" s="118"/>
      <c r="Q69" s="118"/>
      <c r="R69" s="118"/>
      <c r="S69" s="118"/>
      <c r="T69" s="118"/>
      <c r="U69" s="118"/>
      <c r="V69" s="118"/>
      <c r="W69" s="118"/>
      <c r="X69" s="118"/>
      <c r="Y69" s="118"/>
      <c r="Z69" s="118"/>
      <c r="AA69" s="10"/>
      <c r="AB69" s="10"/>
      <c r="AC69" s="10"/>
      <c r="AD69" s="10"/>
      <c r="AE69" s="10"/>
      <c r="AF69" s="10"/>
      <c r="AG69" s="10"/>
      <c r="AH69" s="10"/>
    </row>
    <row r="70" spans="1:34" ht="15.6" customHeight="1" x14ac:dyDescent="0.3">
      <c r="A70" s="18"/>
      <c r="B70" s="44"/>
      <c r="C70" s="188" t="str">
        <f>"c) según tiempo trabajado, sin considerar sobretiempo, para banano "&amp;IF(ISBLANK(G6),"(indique tipo de banano en celda G6)",(G6))</f>
        <v>c) según tiempo trabajado, sin considerar sobretiempo, para banano (indique tipo de banano en celda G6)</v>
      </c>
      <c r="D70" s="192" t="str">
        <f>D56</f>
        <v>Número de trabajadores</v>
      </c>
      <c r="E70" s="193"/>
      <c r="F70" s="124" t="str">
        <f>F56</f>
        <v>TOTAL</v>
      </c>
      <c r="G70" s="68"/>
      <c r="H70" s="68"/>
      <c r="I70" s="45"/>
      <c r="J70" s="14"/>
      <c r="K70" s="118"/>
      <c r="L70" s="118"/>
      <c r="M70" s="118"/>
      <c r="N70" s="118"/>
      <c r="O70" s="118"/>
      <c r="P70" s="118"/>
      <c r="Q70" s="118"/>
      <c r="R70" s="118"/>
      <c r="S70" s="118"/>
      <c r="T70" s="118"/>
      <c r="U70" s="118"/>
      <c r="V70" s="118"/>
      <c r="W70" s="118"/>
      <c r="X70" s="118"/>
      <c r="Y70" s="118"/>
      <c r="Z70" s="118"/>
      <c r="AA70" s="10"/>
      <c r="AB70" s="10"/>
      <c r="AC70" s="10"/>
      <c r="AD70" s="10"/>
      <c r="AE70" s="10"/>
      <c r="AF70" s="10"/>
      <c r="AG70" s="10"/>
      <c r="AH70" s="10"/>
    </row>
    <row r="71" spans="1:34" ht="15.6" customHeight="1" x14ac:dyDescent="0.3">
      <c r="A71" s="18"/>
      <c r="B71" s="44"/>
      <c r="C71" s="189"/>
      <c r="D71" s="90" t="s">
        <v>77</v>
      </c>
      <c r="E71" s="91" t="s">
        <v>289</v>
      </c>
      <c r="F71" s="125"/>
      <c r="G71" s="68"/>
      <c r="H71" s="68"/>
      <c r="I71" s="45"/>
      <c r="J71" s="14"/>
      <c r="K71" s="118"/>
      <c r="L71" s="118"/>
      <c r="M71" s="118"/>
      <c r="N71" s="118"/>
      <c r="O71" s="118"/>
      <c r="P71" s="118"/>
      <c r="Q71" s="118"/>
      <c r="R71" s="118"/>
      <c r="S71" s="118"/>
      <c r="T71" s="118"/>
      <c r="U71" s="118"/>
      <c r="V71" s="118"/>
      <c r="W71" s="118"/>
      <c r="X71" s="118"/>
      <c r="Y71" s="118"/>
      <c r="Z71" s="118"/>
      <c r="AA71" s="10"/>
      <c r="AB71" s="10"/>
      <c r="AC71" s="118"/>
      <c r="AD71" s="10"/>
      <c r="AE71" s="10"/>
      <c r="AF71" s="118"/>
      <c r="AG71" s="10"/>
      <c r="AH71" s="10"/>
    </row>
    <row r="72" spans="1:34" ht="15.6" customHeight="1" x14ac:dyDescent="0.3">
      <c r="A72" s="18"/>
      <c r="B72" s="44"/>
      <c r="C72" s="79" t="s">
        <v>498</v>
      </c>
      <c r="D72" s="7"/>
      <c r="E72" s="8"/>
      <c r="F72" s="123">
        <f t="shared" ref="F72:F78" si="1">SUM(D72:E72)</f>
        <v>0</v>
      </c>
      <c r="G72" s="68"/>
      <c r="H72" s="68"/>
      <c r="I72" s="45"/>
      <c r="J72" s="14"/>
      <c r="K72" s="118"/>
      <c r="L72" s="118"/>
      <c r="M72" s="118"/>
      <c r="N72" s="118"/>
      <c r="O72" s="118"/>
      <c r="P72" s="118"/>
      <c r="Q72" s="118"/>
      <c r="R72" s="118"/>
      <c r="S72" s="118"/>
      <c r="T72" s="118"/>
      <c r="U72" s="118"/>
      <c r="V72" s="118"/>
      <c r="W72" s="118"/>
      <c r="X72" s="118"/>
      <c r="Y72" s="118"/>
      <c r="Z72" s="118"/>
      <c r="AA72" s="10"/>
      <c r="AB72" s="10"/>
      <c r="AC72" s="118"/>
      <c r="AD72" s="10"/>
      <c r="AE72" s="10"/>
      <c r="AF72" s="118"/>
      <c r="AG72" s="10"/>
      <c r="AH72" s="10"/>
    </row>
    <row r="73" spans="1:34" ht="15.6" customHeight="1" x14ac:dyDescent="0.3">
      <c r="A73" s="18"/>
      <c r="B73" s="44"/>
      <c r="C73" s="79" t="s">
        <v>62</v>
      </c>
      <c r="D73" s="7"/>
      <c r="E73" s="8"/>
      <c r="F73" s="123">
        <f t="shared" si="1"/>
        <v>0</v>
      </c>
      <c r="G73" s="68"/>
      <c r="H73" s="68"/>
      <c r="I73" s="45"/>
      <c r="J73" s="14"/>
      <c r="K73" s="118"/>
      <c r="L73" s="118"/>
      <c r="M73" s="118"/>
      <c r="N73" s="118"/>
      <c r="O73" s="118"/>
      <c r="P73" s="118"/>
      <c r="Q73" s="118"/>
      <c r="R73" s="118"/>
      <c r="S73" s="118"/>
      <c r="T73" s="118"/>
      <c r="U73" s="118"/>
      <c r="V73" s="118"/>
      <c r="W73" s="118"/>
      <c r="X73" s="118"/>
      <c r="Y73" s="118"/>
      <c r="Z73" s="118"/>
      <c r="AA73" s="10"/>
      <c r="AB73" s="10"/>
      <c r="AC73" s="118"/>
      <c r="AD73" s="10"/>
      <c r="AE73" s="10"/>
      <c r="AF73" s="118"/>
      <c r="AG73" s="10"/>
      <c r="AH73" s="10"/>
    </row>
    <row r="74" spans="1:34" ht="15.6" customHeight="1" x14ac:dyDescent="0.3">
      <c r="A74" s="18"/>
      <c r="B74" s="44"/>
      <c r="C74" s="79" t="s">
        <v>63</v>
      </c>
      <c r="D74" s="7"/>
      <c r="E74" s="8"/>
      <c r="F74" s="123">
        <f t="shared" si="1"/>
        <v>0</v>
      </c>
      <c r="G74" s="68"/>
      <c r="H74" s="68"/>
      <c r="I74" s="45"/>
      <c r="J74" s="14"/>
      <c r="K74" s="118"/>
      <c r="L74" s="118"/>
      <c r="M74" s="118"/>
      <c r="N74" s="118"/>
      <c r="O74" s="118"/>
      <c r="P74" s="118"/>
      <c r="Q74" s="118"/>
      <c r="R74" s="118"/>
      <c r="S74" s="118"/>
      <c r="T74" s="118"/>
      <c r="U74" s="118"/>
      <c r="V74" s="118"/>
      <c r="W74" s="118"/>
      <c r="X74" s="118"/>
      <c r="Y74" s="118"/>
      <c r="Z74" s="118"/>
      <c r="AA74" s="10"/>
      <c r="AB74" s="10"/>
      <c r="AC74" s="118"/>
      <c r="AD74" s="10"/>
      <c r="AE74" s="10"/>
      <c r="AF74" s="118"/>
      <c r="AG74" s="10"/>
      <c r="AH74" s="10"/>
    </row>
    <row r="75" spans="1:34" ht="15.6" customHeight="1" x14ac:dyDescent="0.3">
      <c r="A75" s="18"/>
      <c r="B75" s="44"/>
      <c r="C75" s="79" t="s">
        <v>64</v>
      </c>
      <c r="D75" s="7"/>
      <c r="E75" s="8"/>
      <c r="F75" s="123">
        <f t="shared" si="1"/>
        <v>0</v>
      </c>
      <c r="G75" s="68"/>
      <c r="H75" s="68"/>
      <c r="I75" s="45"/>
      <c r="J75" s="14"/>
      <c r="K75" s="118"/>
      <c r="L75" s="118"/>
      <c r="M75" s="118"/>
      <c r="N75" s="118"/>
      <c r="O75" s="118"/>
      <c r="P75" s="118"/>
      <c r="Q75" s="118"/>
      <c r="R75" s="118"/>
      <c r="S75" s="118"/>
      <c r="T75" s="118"/>
      <c r="U75" s="118"/>
      <c r="V75" s="118"/>
      <c r="W75" s="118"/>
      <c r="X75" s="118"/>
      <c r="Y75" s="118"/>
      <c r="Z75" s="118"/>
      <c r="AA75" s="10"/>
      <c r="AB75" s="10"/>
      <c r="AC75" s="10"/>
      <c r="AD75" s="10"/>
      <c r="AE75" s="10"/>
      <c r="AF75" s="10"/>
      <c r="AG75" s="10"/>
      <c r="AH75" s="10"/>
    </row>
    <row r="76" spans="1:34" ht="15.6" customHeight="1" x14ac:dyDescent="0.3">
      <c r="A76" s="18"/>
      <c r="B76" s="44"/>
      <c r="C76" s="79" t="s">
        <v>65</v>
      </c>
      <c r="D76" s="7"/>
      <c r="E76" s="8"/>
      <c r="F76" s="123">
        <f t="shared" si="1"/>
        <v>0</v>
      </c>
      <c r="G76" s="68"/>
      <c r="H76" s="68"/>
      <c r="I76" s="45"/>
      <c r="J76" s="14"/>
      <c r="K76" s="118"/>
      <c r="L76" s="118"/>
      <c r="M76" s="118"/>
      <c r="N76" s="118"/>
      <c r="O76" s="118"/>
      <c r="P76" s="118"/>
      <c r="Q76" s="118"/>
      <c r="R76" s="118"/>
      <c r="S76" s="118"/>
      <c r="T76" s="118"/>
      <c r="U76" s="118"/>
      <c r="V76" s="118"/>
      <c r="W76" s="118"/>
      <c r="X76" s="118"/>
      <c r="Y76" s="118"/>
      <c r="Z76" s="118"/>
      <c r="AA76" s="10"/>
      <c r="AB76" s="10"/>
      <c r="AC76" s="118"/>
      <c r="AD76" s="10"/>
      <c r="AE76" s="10"/>
      <c r="AF76" s="118"/>
      <c r="AG76" s="10"/>
      <c r="AH76" s="10"/>
    </row>
    <row r="77" spans="1:34" ht="15.6" customHeight="1" x14ac:dyDescent="0.3">
      <c r="A77" s="18"/>
      <c r="B77" s="44"/>
      <c r="C77" s="79" t="s">
        <v>374</v>
      </c>
      <c r="D77" s="7"/>
      <c r="E77" s="8"/>
      <c r="F77" s="123">
        <f t="shared" si="1"/>
        <v>0</v>
      </c>
      <c r="G77" s="68"/>
      <c r="H77" s="68"/>
      <c r="I77" s="45"/>
      <c r="J77" s="14"/>
      <c r="K77" s="118"/>
      <c r="L77" s="118"/>
      <c r="M77" s="118"/>
      <c r="N77" s="118"/>
      <c r="O77" s="118"/>
      <c r="P77" s="118"/>
      <c r="Q77" s="118"/>
      <c r="R77" s="118"/>
      <c r="S77" s="118"/>
      <c r="T77" s="118"/>
      <c r="U77" s="118"/>
      <c r="V77" s="118"/>
      <c r="W77" s="118"/>
      <c r="X77" s="118"/>
      <c r="Y77" s="118"/>
      <c r="Z77" s="118"/>
      <c r="AA77" s="10"/>
      <c r="AB77" s="10"/>
      <c r="AC77" s="118"/>
      <c r="AD77" s="10"/>
      <c r="AE77" s="10"/>
      <c r="AF77" s="118"/>
      <c r="AG77" s="10"/>
      <c r="AH77" s="10"/>
    </row>
    <row r="78" spans="1:34" ht="15.6" customHeight="1" x14ac:dyDescent="0.35">
      <c r="A78" s="18"/>
      <c r="B78" s="44"/>
      <c r="C78" s="89" t="s">
        <v>493</v>
      </c>
      <c r="D78" s="83">
        <f>SUM(D72:D77)</f>
        <v>0</v>
      </c>
      <c r="E78" s="84">
        <f>SUM(E72:E77)</f>
        <v>0</v>
      </c>
      <c r="F78" s="123">
        <f t="shared" si="1"/>
        <v>0</v>
      </c>
      <c r="G78" s="68"/>
      <c r="H78" s="68"/>
      <c r="I78" s="45"/>
      <c r="J78" s="14"/>
      <c r="K78" s="118"/>
      <c r="L78" s="118"/>
      <c r="M78" s="118"/>
      <c r="N78" s="118"/>
      <c r="O78" s="118"/>
      <c r="P78" s="118"/>
      <c r="Q78" s="118"/>
      <c r="R78" s="118"/>
      <c r="S78" s="118"/>
      <c r="T78" s="118"/>
      <c r="U78" s="118"/>
      <c r="V78" s="118"/>
      <c r="W78" s="118"/>
      <c r="X78" s="118"/>
      <c r="Y78" s="118"/>
      <c r="Z78" s="118"/>
      <c r="AA78" s="10"/>
      <c r="AB78" s="10"/>
      <c r="AC78" s="118"/>
      <c r="AD78" s="10"/>
      <c r="AE78" s="10"/>
      <c r="AF78" s="118"/>
      <c r="AG78" s="10"/>
      <c r="AH78" s="10"/>
    </row>
    <row r="79" spans="1:34" ht="4.95" customHeight="1" x14ac:dyDescent="0.3">
      <c r="A79" s="18"/>
      <c r="B79" s="44"/>
      <c r="C79" s="70"/>
      <c r="D79" s="70"/>
      <c r="E79" s="70"/>
      <c r="F79" s="70"/>
      <c r="G79" s="70"/>
      <c r="H79" s="64"/>
      <c r="I79" s="45"/>
      <c r="J79" s="16"/>
      <c r="K79" s="118"/>
      <c r="L79" s="118"/>
      <c r="M79" s="118"/>
      <c r="N79" s="118"/>
      <c r="O79" s="118"/>
      <c r="P79" s="118"/>
      <c r="Q79" s="118"/>
      <c r="R79" s="118"/>
      <c r="S79" s="118"/>
      <c r="T79" s="118"/>
      <c r="U79" s="118"/>
      <c r="V79" s="118"/>
      <c r="W79" s="118"/>
      <c r="X79" s="118"/>
      <c r="Y79" s="118"/>
      <c r="Z79" s="118"/>
      <c r="AA79" s="10"/>
      <c r="AB79" s="10"/>
      <c r="AC79" s="118"/>
      <c r="AD79" s="10"/>
      <c r="AE79" s="10"/>
      <c r="AF79" s="118"/>
      <c r="AG79" s="10"/>
      <c r="AH79" s="10"/>
    </row>
    <row r="80" spans="1:34" ht="15.6" customHeight="1" x14ac:dyDescent="0.3">
      <c r="A80" s="18"/>
      <c r="B80" s="44"/>
      <c r="C80" s="86" t="str">
        <f>IF(AND(D54=D68,D54=D78),"",Sheet2!$G$72)</f>
        <v/>
      </c>
      <c r="D80" s="70"/>
      <c r="E80" s="70"/>
      <c r="F80" s="70"/>
      <c r="G80" s="70"/>
      <c r="H80" s="64"/>
      <c r="I80" s="45"/>
      <c r="J80" s="10"/>
      <c r="K80" s="118"/>
      <c r="L80" s="118"/>
      <c r="M80" s="118"/>
      <c r="N80" s="118"/>
      <c r="O80" s="118"/>
      <c r="P80" s="118"/>
      <c r="Q80" s="118"/>
      <c r="R80" s="118"/>
      <c r="S80" s="118"/>
      <c r="T80" s="118"/>
      <c r="U80" s="118"/>
      <c r="V80" s="118"/>
      <c r="W80" s="118"/>
      <c r="X80" s="118"/>
      <c r="Y80" s="118"/>
      <c r="Z80" s="118"/>
      <c r="AA80" s="10"/>
      <c r="AB80" s="10"/>
      <c r="AC80" s="118"/>
      <c r="AD80" s="10"/>
      <c r="AE80" s="10"/>
      <c r="AF80" s="118"/>
      <c r="AG80" s="10"/>
      <c r="AH80" s="10"/>
    </row>
    <row r="81" spans="1:34" ht="4.95" customHeight="1" x14ac:dyDescent="0.3">
      <c r="A81" s="18"/>
      <c r="B81" s="44"/>
      <c r="C81" s="86"/>
      <c r="D81" s="87"/>
      <c r="E81" s="87"/>
      <c r="F81" s="87"/>
      <c r="G81" s="87"/>
      <c r="H81" s="87"/>
      <c r="I81" s="45"/>
      <c r="J81" s="10"/>
      <c r="K81" s="118"/>
      <c r="L81" s="118"/>
      <c r="M81" s="118"/>
      <c r="N81" s="118"/>
      <c r="O81" s="118"/>
      <c r="P81" s="118"/>
      <c r="Q81" s="118"/>
      <c r="R81" s="118"/>
      <c r="S81" s="118"/>
      <c r="T81" s="118"/>
      <c r="U81" s="118"/>
      <c r="V81" s="118"/>
      <c r="W81" s="118"/>
      <c r="X81" s="118"/>
      <c r="Y81" s="118"/>
      <c r="Z81" s="118"/>
      <c r="AA81" s="10"/>
      <c r="AB81" s="10"/>
      <c r="AC81" s="118"/>
      <c r="AD81" s="10"/>
      <c r="AE81" s="10"/>
      <c r="AF81" s="118"/>
      <c r="AG81" s="10"/>
      <c r="AH81" s="10"/>
    </row>
    <row r="82" spans="1:34" ht="15.6" customHeight="1" x14ac:dyDescent="0.3">
      <c r="A82" s="18"/>
      <c r="B82" s="44"/>
      <c r="C82" s="86" t="str">
        <f>IF(AND(E54=E68,E54=E78),"",Sheet2!$G$73)</f>
        <v/>
      </c>
      <c r="D82" s="87"/>
      <c r="E82" s="87"/>
      <c r="F82" s="87"/>
      <c r="G82" s="87"/>
      <c r="H82" s="64"/>
      <c r="I82" s="45"/>
      <c r="J82" s="10"/>
      <c r="K82" s="118"/>
      <c r="L82" s="118"/>
      <c r="M82" s="118"/>
      <c r="N82" s="118"/>
      <c r="O82" s="118"/>
      <c r="P82" s="118"/>
      <c r="Q82" s="118"/>
      <c r="R82" s="118"/>
      <c r="S82" s="118"/>
      <c r="T82" s="118"/>
      <c r="U82" s="118"/>
      <c r="V82" s="118"/>
      <c r="W82" s="118"/>
      <c r="X82" s="118"/>
      <c r="Y82" s="118"/>
      <c r="Z82" s="118"/>
      <c r="AA82" s="10"/>
      <c r="AB82" s="10"/>
      <c r="AC82" s="118"/>
      <c r="AD82" s="10"/>
      <c r="AE82" s="10"/>
      <c r="AF82" s="118"/>
      <c r="AG82" s="10"/>
      <c r="AH82" s="10"/>
    </row>
    <row r="83" spans="1:34" ht="15.6" customHeight="1" thickBot="1" x14ac:dyDescent="0.35">
      <c r="A83" s="18"/>
      <c r="B83" s="74"/>
      <c r="C83" s="88"/>
      <c r="D83" s="88"/>
      <c r="E83" s="88"/>
      <c r="F83" s="88"/>
      <c r="G83" s="88"/>
      <c r="H83" s="88"/>
      <c r="I83" s="75"/>
      <c r="J83" s="10"/>
      <c r="K83" s="118"/>
      <c r="L83" s="118"/>
      <c r="M83" s="118"/>
      <c r="N83" s="118"/>
      <c r="O83" s="118"/>
      <c r="P83" s="118"/>
      <c r="Q83" s="118"/>
      <c r="R83" s="118"/>
      <c r="S83" s="118"/>
      <c r="T83" s="118"/>
      <c r="U83" s="118"/>
      <c r="V83" s="118"/>
      <c r="W83" s="118"/>
      <c r="X83" s="118"/>
      <c r="Y83" s="118"/>
      <c r="Z83" s="118"/>
      <c r="AA83" s="10"/>
      <c r="AB83" s="10"/>
      <c r="AC83" s="118"/>
      <c r="AD83" s="10"/>
      <c r="AE83" s="10"/>
      <c r="AF83" s="118"/>
      <c r="AG83" s="10"/>
      <c r="AH83" s="10"/>
    </row>
    <row r="84" spans="1:34" ht="7.95" customHeight="1" thickTop="1" x14ac:dyDescent="0.3">
      <c r="A84" s="18"/>
      <c r="B84" s="1"/>
      <c r="C84" s="1"/>
      <c r="D84" s="1"/>
      <c r="E84" s="1"/>
      <c r="F84" s="1"/>
      <c r="G84" s="1"/>
      <c r="H84" s="1"/>
      <c r="I84" s="1"/>
      <c r="J84" s="10"/>
      <c r="K84" s="118"/>
      <c r="L84" s="118"/>
      <c r="M84" s="118"/>
      <c r="N84" s="118"/>
      <c r="O84" s="118"/>
      <c r="P84" s="118"/>
      <c r="Q84" s="118"/>
      <c r="R84" s="118"/>
      <c r="S84" s="118"/>
      <c r="T84" s="118"/>
      <c r="U84" s="118"/>
      <c r="V84" s="118"/>
      <c r="W84" s="118"/>
      <c r="X84" s="118"/>
      <c r="Y84" s="118"/>
      <c r="Z84" s="118"/>
      <c r="AA84" s="10"/>
      <c r="AB84" s="10"/>
      <c r="AC84" s="118"/>
      <c r="AD84" s="10"/>
      <c r="AE84" s="10"/>
      <c r="AF84" s="118"/>
      <c r="AG84" s="10"/>
      <c r="AH84" s="10"/>
    </row>
    <row r="85" spans="1:34" ht="8.4" customHeight="1" x14ac:dyDescent="0.3">
      <c r="A85" s="18"/>
      <c r="B85" s="92"/>
      <c r="C85" s="93"/>
      <c r="D85" s="93"/>
      <c r="E85" s="93"/>
      <c r="F85" s="93"/>
      <c r="G85" s="93"/>
      <c r="H85" s="93"/>
      <c r="I85" s="94"/>
      <c r="J85" s="10"/>
      <c r="K85" s="118"/>
      <c r="L85" s="118"/>
      <c r="M85" s="118"/>
      <c r="N85" s="118"/>
      <c r="O85" s="118"/>
      <c r="P85" s="118"/>
      <c r="Q85" s="118"/>
      <c r="R85" s="118"/>
      <c r="S85" s="118"/>
      <c r="T85" s="118"/>
      <c r="U85" s="118"/>
      <c r="V85" s="118"/>
      <c r="W85" s="118"/>
      <c r="X85" s="118"/>
      <c r="Y85" s="118"/>
      <c r="Z85" s="118"/>
      <c r="AA85" s="10"/>
      <c r="AB85" s="10"/>
      <c r="AC85" s="118"/>
      <c r="AD85" s="10"/>
      <c r="AE85" s="10"/>
      <c r="AF85" s="118"/>
      <c r="AG85" s="10"/>
      <c r="AH85" s="10"/>
    </row>
    <row r="86" spans="1:34" ht="15" customHeight="1" x14ac:dyDescent="0.4">
      <c r="A86" s="18"/>
      <c r="B86" s="95"/>
      <c r="C86" s="96" t="str">
        <f>Sheet2!G111</f>
        <v>• Una vez que complete el Formulario 3.1.4, por favor</v>
      </c>
      <c r="D86" s="97"/>
      <c r="E86" s="97"/>
      <c r="F86" s="98"/>
      <c r="G86" s="99"/>
      <c r="H86" s="100"/>
      <c r="I86" s="101"/>
      <c r="J86" s="10"/>
      <c r="K86" s="118"/>
      <c r="L86" s="118"/>
      <c r="M86" s="118"/>
      <c r="N86" s="118"/>
      <c r="O86" s="118"/>
      <c r="P86" s="118"/>
      <c r="Q86" s="118"/>
      <c r="R86" s="118"/>
      <c r="S86" s="118"/>
      <c r="T86" s="118"/>
      <c r="U86" s="118"/>
      <c r="V86" s="118"/>
      <c r="W86" s="118"/>
      <c r="X86" s="118"/>
      <c r="Y86" s="118"/>
      <c r="Z86" s="118"/>
      <c r="AA86" s="10"/>
      <c r="AB86" s="10"/>
      <c r="AC86" s="10"/>
      <c r="AD86" s="10"/>
      <c r="AE86" s="10"/>
      <c r="AF86" s="10"/>
      <c r="AG86" s="10"/>
      <c r="AH86" s="10"/>
    </row>
    <row r="87" spans="1:34" ht="30" x14ac:dyDescent="0.7">
      <c r="A87" s="18"/>
      <c r="B87" s="95"/>
      <c r="C87" s="102" t="str">
        <f>Sheet2!G112</f>
        <v>a) grábelo con el siguiente nombre:</v>
      </c>
      <c r="D87" s="103" t="str">
        <f>"MX_"&amp;IF(OR(ISBLANK(D29),D29=0),"FLOid",D29)</f>
        <v>MX_FLOid</v>
      </c>
      <c r="E87" s="104"/>
      <c r="F87" s="105"/>
      <c r="G87" s="105"/>
      <c r="H87" s="100"/>
      <c r="I87" s="101"/>
      <c r="J87" s="10"/>
      <c r="K87" s="118"/>
      <c r="L87" s="118"/>
      <c r="M87" s="118"/>
      <c r="N87" s="118"/>
      <c r="O87" s="118"/>
      <c r="P87" s="118"/>
      <c r="Q87" s="118"/>
      <c r="R87" s="118"/>
      <c r="S87" s="118"/>
      <c r="T87" s="118"/>
      <c r="U87" s="118"/>
      <c r="V87" s="118"/>
      <c r="W87" s="118"/>
      <c r="X87" s="118"/>
      <c r="Y87" s="118"/>
      <c r="Z87" s="118"/>
      <c r="AA87" s="10"/>
      <c r="AB87" s="10"/>
      <c r="AC87" s="10"/>
      <c r="AD87" s="10"/>
      <c r="AE87" s="10"/>
      <c r="AF87" s="10"/>
      <c r="AG87" s="10"/>
      <c r="AH87" s="10"/>
    </row>
    <row r="88" spans="1:34" ht="4.95" customHeight="1" x14ac:dyDescent="0.3">
      <c r="A88" s="18"/>
      <c r="B88" s="95"/>
      <c r="C88" s="106"/>
      <c r="D88" s="100"/>
      <c r="E88" s="100"/>
      <c r="F88" s="97"/>
      <c r="G88" s="97"/>
      <c r="H88" s="100"/>
      <c r="I88" s="101"/>
      <c r="J88" s="10"/>
      <c r="K88" s="118"/>
      <c r="L88" s="118"/>
      <c r="M88" s="118"/>
      <c r="N88" s="118"/>
      <c r="O88" s="118"/>
      <c r="P88" s="118"/>
      <c r="Q88" s="118"/>
      <c r="R88" s="118"/>
      <c r="S88" s="118"/>
      <c r="T88" s="118"/>
      <c r="U88" s="118"/>
      <c r="V88" s="118"/>
      <c r="W88" s="118"/>
      <c r="X88" s="118"/>
      <c r="Y88" s="118"/>
      <c r="Z88" s="118"/>
      <c r="AA88" s="10"/>
      <c r="AB88" s="10"/>
      <c r="AC88" s="10"/>
      <c r="AD88" s="10"/>
      <c r="AE88" s="10"/>
      <c r="AF88" s="10"/>
      <c r="AG88" s="10"/>
      <c r="AH88" s="10"/>
    </row>
    <row r="89" spans="1:34" ht="15.6" customHeight="1" x14ac:dyDescent="0.3">
      <c r="A89" s="18"/>
      <c r="B89" s="95"/>
      <c r="C89" s="102" t="str">
        <f>Sheet2!G113</f>
        <v>b) envíelo al correo electrónico:</v>
      </c>
      <c r="D89" s="107" t="s">
        <v>407</v>
      </c>
      <c r="E89" s="104"/>
      <c r="F89" s="108"/>
      <c r="G89" s="108"/>
      <c r="H89" s="100"/>
      <c r="I89" s="101"/>
      <c r="J89" s="10"/>
      <c r="K89" s="118"/>
      <c r="L89" s="118"/>
      <c r="M89" s="118"/>
      <c r="N89" s="118"/>
      <c r="O89" s="118"/>
      <c r="P89" s="118"/>
      <c r="Q89" s="118"/>
      <c r="R89" s="118"/>
      <c r="S89" s="118"/>
      <c r="T89" s="118"/>
      <c r="U89" s="118"/>
      <c r="V89" s="118"/>
      <c r="W89" s="118"/>
      <c r="X89" s="118"/>
      <c r="Y89" s="118"/>
      <c r="Z89" s="118"/>
      <c r="AA89" s="10"/>
      <c r="AB89" s="10"/>
      <c r="AC89" s="10"/>
      <c r="AD89" s="10"/>
      <c r="AE89" s="10"/>
      <c r="AF89" s="10"/>
      <c r="AG89" s="10"/>
      <c r="AH89" s="10"/>
    </row>
    <row r="90" spans="1:34" ht="9" customHeight="1" x14ac:dyDescent="0.3">
      <c r="A90" s="18"/>
      <c r="B90" s="95"/>
      <c r="C90" s="111"/>
      <c r="D90" s="104"/>
      <c r="E90" s="104"/>
      <c r="F90" s="108"/>
      <c r="G90" s="108"/>
      <c r="H90" s="100"/>
      <c r="I90" s="101"/>
      <c r="J90" s="10"/>
      <c r="K90" s="118"/>
      <c r="L90" s="118"/>
      <c r="M90" s="118"/>
      <c r="N90" s="118"/>
      <c r="O90" s="118"/>
      <c r="P90" s="118"/>
      <c r="Q90" s="118"/>
      <c r="R90" s="118"/>
      <c r="S90" s="118"/>
      <c r="T90" s="118"/>
      <c r="U90" s="118"/>
      <c r="V90" s="118"/>
      <c r="W90" s="118"/>
      <c r="X90" s="118"/>
      <c r="Y90" s="118"/>
      <c r="Z90" s="118"/>
      <c r="AA90" s="10"/>
      <c r="AB90" s="10"/>
      <c r="AC90" s="10"/>
      <c r="AD90" s="10"/>
      <c r="AE90" s="10"/>
      <c r="AF90" s="10"/>
      <c r="AG90" s="10"/>
      <c r="AH90" s="10"/>
    </row>
    <row r="91" spans="1:34" ht="15.6" customHeight="1" x14ac:dyDescent="0.3">
      <c r="A91" s="18"/>
      <c r="B91" s="95"/>
      <c r="C91" s="96" t="str">
        <f>Sheet2!G115</f>
        <v>• Si usted tiene alguna pregunta sobre como completar el Formulario 3.1.4, por favor escríbanos al correo electrónico:</v>
      </c>
      <c r="D91" s="104"/>
      <c r="E91" s="104"/>
      <c r="F91" s="108"/>
      <c r="G91" s="108"/>
      <c r="H91" s="100"/>
      <c r="I91" s="101"/>
      <c r="J91" s="10"/>
      <c r="K91" s="118"/>
      <c r="L91" s="118"/>
      <c r="M91" s="118"/>
      <c r="N91" s="118"/>
      <c r="O91" s="118"/>
      <c r="P91" s="118"/>
      <c r="Q91" s="118"/>
      <c r="R91" s="118"/>
      <c r="S91" s="118"/>
      <c r="T91" s="118"/>
      <c r="U91" s="118"/>
      <c r="V91" s="118"/>
      <c r="W91" s="118"/>
      <c r="X91" s="118"/>
      <c r="Y91" s="118"/>
      <c r="Z91" s="118"/>
      <c r="AA91" s="10"/>
      <c r="AB91" s="10"/>
      <c r="AC91" s="10"/>
      <c r="AD91" s="10"/>
      <c r="AE91" s="10"/>
      <c r="AF91" s="10"/>
      <c r="AG91" s="10"/>
      <c r="AH91" s="10"/>
    </row>
    <row r="92" spans="1:34" ht="15.6" customHeight="1" x14ac:dyDescent="0.3">
      <c r="A92" s="18"/>
      <c r="B92" s="95"/>
      <c r="C92" s="100"/>
      <c r="D92" s="107" t="s">
        <v>407</v>
      </c>
      <c r="E92" s="100"/>
      <c r="F92" s="100"/>
      <c r="G92" s="100"/>
      <c r="H92" s="100"/>
      <c r="I92" s="101"/>
      <c r="J92" s="10"/>
      <c r="K92" s="118"/>
      <c r="L92" s="118"/>
      <c r="M92" s="118"/>
      <c r="N92" s="118"/>
      <c r="O92" s="118"/>
      <c r="P92" s="118"/>
      <c r="Q92" s="118"/>
      <c r="R92" s="118"/>
      <c r="S92" s="118"/>
      <c r="T92" s="118"/>
      <c r="U92" s="118"/>
      <c r="V92" s="118"/>
      <c r="W92" s="118"/>
      <c r="X92" s="118"/>
      <c r="Y92" s="118"/>
      <c r="Z92" s="118"/>
      <c r="AA92" s="10"/>
      <c r="AB92" s="10"/>
      <c r="AC92" s="10"/>
      <c r="AD92" s="10"/>
      <c r="AE92" s="10"/>
      <c r="AF92" s="10"/>
      <c r="AG92" s="10"/>
      <c r="AH92" s="10"/>
    </row>
    <row r="93" spans="1:34" ht="6.6" customHeight="1" x14ac:dyDescent="0.3">
      <c r="A93" s="18"/>
      <c r="B93" s="112"/>
      <c r="C93" s="113"/>
      <c r="D93" s="113"/>
      <c r="E93" s="113"/>
      <c r="F93" s="113"/>
      <c r="G93" s="113"/>
      <c r="H93" s="113"/>
      <c r="I93" s="114"/>
      <c r="J93" s="10"/>
      <c r="K93" s="118"/>
      <c r="L93" s="118"/>
      <c r="M93" s="118"/>
      <c r="N93" s="118"/>
      <c r="O93" s="118"/>
      <c r="P93" s="118"/>
      <c r="Q93" s="118"/>
      <c r="R93" s="118"/>
      <c r="S93" s="118"/>
      <c r="T93" s="118"/>
      <c r="U93" s="118"/>
      <c r="V93" s="118"/>
      <c r="W93" s="118"/>
      <c r="X93" s="118"/>
      <c r="Y93" s="118"/>
      <c r="Z93" s="118"/>
      <c r="AA93" s="10"/>
      <c r="AB93" s="10"/>
      <c r="AC93" s="10"/>
      <c r="AD93" s="10"/>
      <c r="AE93" s="10"/>
      <c r="AF93" s="10"/>
      <c r="AG93" s="10"/>
      <c r="AH93" s="10"/>
    </row>
    <row r="94" spans="1:34" x14ac:dyDescent="0.3">
      <c r="A94" s="18"/>
      <c r="B94" s="18"/>
      <c r="C94" s="18"/>
      <c r="D94" s="18"/>
      <c r="E94" s="18"/>
      <c r="F94" s="18"/>
      <c r="G94" s="18"/>
      <c r="H94" s="18"/>
      <c r="I94" s="18"/>
      <c r="J94" s="10"/>
      <c r="K94" s="118"/>
      <c r="L94" s="118"/>
      <c r="M94" s="118"/>
      <c r="N94" s="118"/>
      <c r="O94" s="118"/>
      <c r="P94" s="118"/>
      <c r="Q94" s="118"/>
      <c r="R94" s="118"/>
      <c r="S94" s="118"/>
      <c r="T94" s="118"/>
      <c r="U94" s="118"/>
      <c r="V94" s="118"/>
      <c r="W94" s="118"/>
      <c r="X94" s="118"/>
      <c r="Y94" s="118"/>
      <c r="Z94" s="118"/>
      <c r="AA94" s="10"/>
      <c r="AB94" s="10"/>
      <c r="AC94" s="10"/>
      <c r="AD94" s="10"/>
      <c r="AE94" s="10"/>
      <c r="AF94" s="10"/>
      <c r="AG94" s="10"/>
      <c r="AH94" s="10"/>
    </row>
    <row r="95" spans="1:34" x14ac:dyDescent="0.3">
      <c r="A95" s="18"/>
      <c r="B95" s="18"/>
      <c r="C95" s="18"/>
      <c r="D95" s="18"/>
      <c r="E95" s="18"/>
      <c r="F95" s="18"/>
      <c r="G95" s="18"/>
      <c r="H95" s="18"/>
      <c r="I95" s="18"/>
      <c r="J95" s="10"/>
      <c r="K95" s="118"/>
      <c r="L95" s="118"/>
      <c r="M95" s="118"/>
      <c r="N95" s="118"/>
      <c r="O95" s="118"/>
      <c r="P95" s="118"/>
      <c r="Q95" s="118"/>
      <c r="R95" s="118"/>
      <c r="S95" s="118"/>
      <c r="T95" s="118"/>
      <c r="U95" s="118"/>
      <c r="V95" s="118"/>
      <c r="W95" s="118"/>
      <c r="X95" s="118"/>
      <c r="Y95" s="118"/>
      <c r="Z95" s="118"/>
      <c r="AA95" s="10"/>
      <c r="AB95" s="10"/>
      <c r="AC95" s="10"/>
      <c r="AD95" s="10"/>
      <c r="AE95" s="10"/>
      <c r="AF95" s="10"/>
      <c r="AG95" s="10"/>
      <c r="AH95" s="10"/>
    </row>
    <row r="96" spans="1:34" x14ac:dyDescent="0.3">
      <c r="A96" s="18"/>
      <c r="B96" s="18"/>
      <c r="C96" s="18"/>
      <c r="D96" s="18"/>
      <c r="E96" s="18"/>
      <c r="F96" s="18"/>
      <c r="G96" s="18"/>
      <c r="H96" s="18"/>
      <c r="I96" s="18"/>
      <c r="J96" s="10"/>
      <c r="K96" s="118"/>
      <c r="L96" s="118"/>
      <c r="M96" s="118"/>
      <c r="N96" s="118"/>
      <c r="O96" s="118"/>
      <c r="P96" s="118"/>
      <c r="Q96" s="118"/>
      <c r="R96" s="118"/>
      <c r="S96" s="118"/>
      <c r="T96" s="118"/>
      <c r="U96" s="118"/>
      <c r="V96" s="118"/>
      <c r="W96" s="118"/>
      <c r="X96" s="118"/>
      <c r="Y96" s="118"/>
      <c r="Z96" s="118"/>
      <c r="AA96" s="10"/>
      <c r="AB96" s="10"/>
      <c r="AC96" s="10"/>
      <c r="AD96" s="10"/>
      <c r="AE96" s="10"/>
      <c r="AF96" s="10"/>
      <c r="AG96" s="10"/>
      <c r="AH96" s="10"/>
    </row>
    <row r="97" spans="1:34" x14ac:dyDescent="0.3">
      <c r="A97" s="18"/>
      <c r="B97" s="18"/>
      <c r="C97" s="18"/>
      <c r="D97" s="18"/>
      <c r="E97" s="18"/>
      <c r="F97" s="18"/>
      <c r="G97" s="18"/>
      <c r="H97" s="18"/>
      <c r="I97" s="18"/>
      <c r="J97" s="10"/>
      <c r="K97" s="118"/>
      <c r="L97" s="118"/>
      <c r="M97" s="118"/>
      <c r="N97" s="118"/>
      <c r="O97" s="118"/>
      <c r="P97" s="118"/>
      <c r="Q97" s="118"/>
      <c r="R97" s="118"/>
      <c r="S97" s="118"/>
      <c r="T97" s="118"/>
      <c r="U97" s="118"/>
      <c r="V97" s="118"/>
      <c r="W97" s="118"/>
      <c r="X97" s="118"/>
      <c r="Y97" s="118"/>
      <c r="Z97" s="118"/>
      <c r="AA97" s="10"/>
      <c r="AB97" s="10"/>
      <c r="AC97" s="10"/>
      <c r="AD97" s="10"/>
      <c r="AE97" s="10"/>
      <c r="AF97" s="10"/>
      <c r="AG97" s="10"/>
      <c r="AH97" s="10"/>
    </row>
    <row r="98" spans="1:34" x14ac:dyDescent="0.3">
      <c r="A98" s="18"/>
      <c r="B98" s="18"/>
      <c r="C98" s="18"/>
      <c r="D98" s="18"/>
      <c r="E98" s="18"/>
      <c r="F98" s="18"/>
      <c r="G98" s="18"/>
      <c r="H98" s="9"/>
      <c r="I98" s="18"/>
      <c r="J98" s="10"/>
      <c r="K98" s="118"/>
      <c r="L98" s="118"/>
      <c r="M98" s="118"/>
      <c r="N98" s="118"/>
      <c r="O98" s="118"/>
      <c r="P98" s="118"/>
      <c r="Q98" s="118"/>
      <c r="R98" s="118"/>
      <c r="S98" s="118"/>
      <c r="T98" s="118"/>
      <c r="U98" s="118"/>
      <c r="V98" s="118"/>
      <c r="W98" s="118"/>
      <c r="X98" s="118"/>
      <c r="Y98" s="118"/>
      <c r="Z98" s="118"/>
      <c r="AA98" s="10"/>
      <c r="AB98" s="10"/>
      <c r="AC98" s="10"/>
      <c r="AD98" s="10"/>
      <c r="AE98" s="10"/>
      <c r="AF98" s="10"/>
      <c r="AG98" s="10"/>
      <c r="AH98" s="10"/>
    </row>
    <row r="99" spans="1:34" x14ac:dyDescent="0.3">
      <c r="A99" s="18"/>
      <c r="B99" s="18"/>
      <c r="C99" s="18"/>
      <c r="D99" s="18"/>
      <c r="E99" s="18"/>
      <c r="F99" s="18"/>
      <c r="G99" s="18"/>
      <c r="H99" s="9"/>
      <c r="I99" s="18"/>
      <c r="J99" s="10"/>
      <c r="K99" s="118"/>
      <c r="L99" s="118"/>
      <c r="M99" s="118"/>
      <c r="N99" s="118"/>
      <c r="O99" s="118"/>
      <c r="P99" s="118"/>
      <c r="Q99" s="118"/>
      <c r="R99" s="118"/>
      <c r="S99" s="118"/>
      <c r="T99" s="118"/>
      <c r="U99" s="118"/>
      <c r="V99" s="118"/>
      <c r="W99" s="118"/>
      <c r="X99" s="118"/>
      <c r="Y99" s="118"/>
      <c r="Z99" s="118"/>
      <c r="AA99" s="10"/>
      <c r="AB99" s="10"/>
      <c r="AC99" s="10"/>
      <c r="AD99" s="10"/>
      <c r="AE99" s="10"/>
      <c r="AF99" s="10"/>
      <c r="AG99" s="10"/>
      <c r="AH99" s="10"/>
    </row>
    <row r="100" spans="1:34" x14ac:dyDescent="0.3">
      <c r="A100" s="18"/>
      <c r="B100" s="18"/>
      <c r="C100" s="18"/>
      <c r="D100" s="18"/>
      <c r="E100" s="18"/>
      <c r="F100" s="18"/>
      <c r="G100" s="18"/>
      <c r="H100" s="9"/>
      <c r="I100" s="18"/>
      <c r="J100" s="10"/>
      <c r="K100" s="118"/>
      <c r="L100" s="118"/>
      <c r="M100" s="118"/>
      <c r="N100" s="118"/>
      <c r="O100" s="118"/>
      <c r="P100" s="118"/>
      <c r="Q100" s="118"/>
      <c r="R100" s="118"/>
      <c r="S100" s="118"/>
      <c r="T100" s="118"/>
      <c r="U100" s="118"/>
      <c r="V100" s="118"/>
      <c r="W100" s="118"/>
      <c r="X100" s="118"/>
      <c r="Y100" s="118"/>
      <c r="Z100" s="118"/>
      <c r="AA100" s="10"/>
      <c r="AB100" s="10"/>
      <c r="AC100" s="10"/>
      <c r="AD100" s="10"/>
      <c r="AE100" s="10"/>
      <c r="AF100" s="10"/>
      <c r="AG100" s="10"/>
      <c r="AH100" s="10"/>
    </row>
    <row r="101" spans="1:34" x14ac:dyDescent="0.3">
      <c r="A101" s="18"/>
      <c r="B101" s="18"/>
      <c r="C101" s="18"/>
      <c r="D101" s="18"/>
      <c r="E101" s="18"/>
      <c r="F101" s="18"/>
      <c r="G101" s="18"/>
      <c r="H101" s="9"/>
      <c r="I101" s="18"/>
      <c r="J101" s="10"/>
      <c r="K101" s="118"/>
      <c r="L101" s="118"/>
      <c r="M101" s="118"/>
      <c r="N101" s="118"/>
      <c r="O101" s="118"/>
      <c r="P101" s="118"/>
      <c r="Q101" s="118"/>
      <c r="R101" s="118"/>
      <c r="S101" s="118"/>
      <c r="T101" s="118"/>
      <c r="U101" s="118"/>
      <c r="V101" s="118"/>
      <c r="W101" s="118"/>
      <c r="X101" s="118"/>
      <c r="Y101" s="118"/>
      <c r="Z101" s="118"/>
      <c r="AA101" s="10"/>
      <c r="AB101" s="10"/>
      <c r="AC101" s="10"/>
      <c r="AD101" s="10"/>
      <c r="AE101" s="10"/>
      <c r="AF101" s="10"/>
      <c r="AG101" s="10"/>
      <c r="AH101" s="10"/>
    </row>
    <row r="102" spans="1:34" x14ac:dyDescent="0.3">
      <c r="A102" s="18"/>
      <c r="B102" s="18"/>
      <c r="C102" s="18"/>
      <c r="D102" s="18"/>
      <c r="E102" s="18"/>
      <c r="F102" s="18"/>
      <c r="G102" s="18"/>
      <c r="H102" s="18"/>
      <c r="I102" s="18"/>
      <c r="J102" s="10"/>
      <c r="K102" s="118"/>
      <c r="L102" s="118"/>
      <c r="M102" s="118"/>
      <c r="N102" s="118"/>
      <c r="O102" s="118"/>
      <c r="P102" s="118"/>
      <c r="Q102" s="118"/>
      <c r="R102" s="118"/>
      <c r="S102" s="118"/>
      <c r="T102" s="118"/>
      <c r="U102" s="118"/>
      <c r="V102" s="118"/>
      <c r="W102" s="118"/>
      <c r="X102" s="118"/>
      <c r="Y102" s="118"/>
      <c r="Z102" s="118"/>
      <c r="AA102" s="10"/>
      <c r="AB102" s="10"/>
      <c r="AC102" s="10"/>
      <c r="AD102" s="10"/>
      <c r="AE102" s="10"/>
      <c r="AF102" s="10"/>
      <c r="AG102" s="10"/>
      <c r="AH102" s="10"/>
    </row>
    <row r="103" spans="1:34" x14ac:dyDescent="0.3">
      <c r="A103" s="18"/>
      <c r="B103" s="18"/>
      <c r="C103" s="18"/>
      <c r="D103" s="18"/>
      <c r="E103" s="18"/>
      <c r="F103" s="18"/>
      <c r="G103" s="18"/>
      <c r="H103" s="18"/>
      <c r="I103" s="18"/>
      <c r="J103" s="10"/>
      <c r="K103" s="118"/>
      <c r="L103" s="118"/>
      <c r="M103" s="118"/>
      <c r="N103" s="118"/>
      <c r="O103" s="118"/>
      <c r="P103" s="118"/>
      <c r="Q103" s="118"/>
      <c r="R103" s="118"/>
      <c r="S103" s="118"/>
      <c r="T103" s="118"/>
      <c r="U103" s="118"/>
      <c r="V103" s="118"/>
      <c r="W103" s="118"/>
      <c r="X103" s="118"/>
      <c r="Y103" s="118"/>
      <c r="Z103" s="118"/>
      <c r="AA103" s="10"/>
      <c r="AB103" s="10"/>
      <c r="AC103" s="10"/>
      <c r="AD103" s="10"/>
      <c r="AE103" s="10"/>
      <c r="AF103" s="10"/>
      <c r="AG103" s="10"/>
      <c r="AH103" s="10"/>
    </row>
    <row r="104" spans="1:34" x14ac:dyDescent="0.3">
      <c r="A104" s="18"/>
      <c r="B104" s="18"/>
      <c r="C104" s="18"/>
      <c r="D104" s="18"/>
      <c r="E104" s="18"/>
      <c r="F104" s="18"/>
      <c r="G104" s="18"/>
      <c r="H104" s="18"/>
      <c r="I104" s="18"/>
      <c r="J104" s="10"/>
      <c r="K104" s="118"/>
      <c r="L104" s="118"/>
      <c r="M104" s="118"/>
      <c r="N104" s="118"/>
      <c r="O104" s="118"/>
      <c r="P104" s="118"/>
      <c r="Q104" s="118"/>
      <c r="R104" s="118"/>
      <c r="S104" s="118"/>
      <c r="T104" s="118"/>
      <c r="U104" s="118"/>
      <c r="V104" s="118"/>
      <c r="W104" s="118"/>
      <c r="X104" s="118"/>
      <c r="Y104" s="118"/>
      <c r="Z104" s="118"/>
      <c r="AA104" s="10"/>
      <c r="AB104" s="10"/>
      <c r="AC104" s="10"/>
      <c r="AD104" s="10"/>
      <c r="AE104" s="10"/>
      <c r="AF104" s="10"/>
      <c r="AG104" s="10"/>
      <c r="AH104" s="10"/>
    </row>
    <row r="105" spans="1:34" x14ac:dyDescent="0.3">
      <c r="A105" s="18"/>
      <c r="B105" s="18"/>
      <c r="C105" s="18"/>
      <c r="D105" s="18"/>
      <c r="E105" s="18"/>
      <c r="F105" s="18"/>
      <c r="G105" s="18"/>
      <c r="H105" s="18"/>
      <c r="I105" s="18"/>
      <c r="J105" s="10"/>
      <c r="K105" s="118"/>
      <c r="L105" s="118"/>
      <c r="M105" s="118"/>
      <c r="N105" s="118"/>
      <c r="O105" s="118"/>
      <c r="P105" s="118"/>
      <c r="Q105" s="118"/>
      <c r="R105" s="118"/>
      <c r="S105" s="118"/>
      <c r="T105" s="118"/>
      <c r="U105" s="118"/>
      <c r="V105" s="118"/>
      <c r="W105" s="118"/>
      <c r="X105" s="118"/>
      <c r="Y105" s="118"/>
      <c r="Z105" s="118"/>
      <c r="AA105" s="10"/>
      <c r="AB105" s="10"/>
      <c r="AC105" s="10"/>
      <c r="AD105" s="10"/>
      <c r="AE105" s="10"/>
      <c r="AF105" s="10"/>
      <c r="AG105" s="10"/>
      <c r="AH105" s="10"/>
    </row>
    <row r="106" spans="1:34" x14ac:dyDescent="0.3">
      <c r="A106" s="18"/>
      <c r="B106" s="18"/>
      <c r="C106" s="18"/>
      <c r="D106" s="18"/>
      <c r="E106" s="18"/>
      <c r="F106" s="18"/>
      <c r="G106" s="18"/>
      <c r="H106" s="18"/>
      <c r="I106" s="18"/>
      <c r="J106" s="10"/>
      <c r="K106" s="118"/>
      <c r="L106" s="118"/>
      <c r="M106" s="118"/>
      <c r="N106" s="118"/>
      <c r="O106" s="118"/>
      <c r="P106" s="118"/>
      <c r="Q106" s="118"/>
      <c r="R106" s="118"/>
      <c r="S106" s="118"/>
      <c r="T106" s="118"/>
      <c r="U106" s="118"/>
      <c r="V106" s="118"/>
      <c r="W106" s="118"/>
      <c r="X106" s="118"/>
      <c r="Y106" s="118"/>
      <c r="Z106" s="118"/>
      <c r="AA106" s="10"/>
      <c r="AB106" s="10"/>
      <c r="AC106" s="10"/>
      <c r="AD106" s="10"/>
      <c r="AE106" s="10"/>
      <c r="AF106" s="10"/>
      <c r="AG106" s="10"/>
      <c r="AH106" s="10"/>
    </row>
    <row r="107" spans="1:34" x14ac:dyDescent="0.3">
      <c r="A107" s="18"/>
      <c r="B107" s="18"/>
      <c r="C107" s="18"/>
      <c r="D107" s="18"/>
      <c r="E107" s="18"/>
      <c r="F107" s="18"/>
      <c r="G107" s="18"/>
      <c r="H107" s="18"/>
      <c r="I107" s="18"/>
      <c r="J107" s="10"/>
      <c r="K107" s="118"/>
      <c r="L107" s="118"/>
      <c r="M107" s="118"/>
      <c r="N107" s="118"/>
      <c r="O107" s="118"/>
      <c r="P107" s="118"/>
      <c r="Q107" s="118"/>
      <c r="R107" s="118"/>
      <c r="S107" s="118"/>
      <c r="T107" s="118"/>
      <c r="U107" s="118"/>
      <c r="V107" s="118"/>
      <c r="W107" s="118"/>
      <c r="X107" s="118"/>
      <c r="Y107" s="118"/>
      <c r="Z107" s="118"/>
      <c r="AA107" s="10"/>
      <c r="AB107" s="10"/>
      <c r="AC107" s="10"/>
      <c r="AD107" s="10"/>
      <c r="AE107" s="10"/>
      <c r="AF107" s="10"/>
      <c r="AG107" s="10"/>
      <c r="AH107" s="10"/>
    </row>
    <row r="108" spans="1:34" x14ac:dyDescent="0.3">
      <c r="A108" s="18"/>
      <c r="B108" s="18"/>
      <c r="C108" s="18"/>
      <c r="D108" s="18"/>
      <c r="E108" s="18"/>
      <c r="F108" s="18"/>
      <c r="G108" s="18"/>
      <c r="H108" s="18"/>
      <c r="I108" s="18"/>
      <c r="J108" s="10"/>
      <c r="K108" s="118"/>
      <c r="L108" s="118"/>
      <c r="M108" s="118"/>
      <c r="N108" s="118"/>
      <c r="O108" s="118"/>
      <c r="P108" s="118"/>
      <c r="Q108" s="118"/>
      <c r="R108" s="118"/>
      <c r="S108" s="118"/>
      <c r="T108" s="118"/>
      <c r="U108" s="118"/>
      <c r="V108" s="118"/>
      <c r="W108" s="118"/>
      <c r="X108" s="118"/>
      <c r="Y108" s="118"/>
      <c r="Z108" s="118"/>
      <c r="AA108" s="10"/>
      <c r="AB108" s="10"/>
      <c r="AC108" s="10"/>
      <c r="AD108" s="10"/>
      <c r="AE108" s="10"/>
      <c r="AF108" s="10"/>
      <c r="AG108" s="10"/>
      <c r="AH108" s="10"/>
    </row>
    <row r="109" spans="1:34" x14ac:dyDescent="0.3">
      <c r="A109" s="18"/>
      <c r="B109" s="18"/>
      <c r="C109" s="18"/>
      <c r="D109" s="18"/>
      <c r="E109" s="18"/>
      <c r="F109" s="18"/>
      <c r="G109" s="18"/>
      <c r="H109" s="18"/>
      <c r="I109" s="18"/>
      <c r="J109" s="10"/>
      <c r="K109" s="118"/>
      <c r="L109" s="118"/>
      <c r="M109" s="118"/>
      <c r="N109" s="118"/>
      <c r="O109" s="118"/>
      <c r="P109" s="118"/>
      <c r="Q109" s="118"/>
      <c r="R109" s="118"/>
      <c r="S109" s="118"/>
      <c r="T109" s="118"/>
      <c r="U109" s="118"/>
      <c r="V109" s="118"/>
      <c r="W109" s="118"/>
      <c r="X109" s="118"/>
      <c r="Y109" s="118"/>
      <c r="Z109" s="118"/>
      <c r="AA109" s="10"/>
      <c r="AB109" s="10"/>
      <c r="AC109" s="10"/>
      <c r="AD109" s="10"/>
      <c r="AE109" s="10"/>
      <c r="AF109" s="10"/>
      <c r="AG109" s="10"/>
      <c r="AH109" s="10"/>
    </row>
    <row r="110" spans="1:34" x14ac:dyDescent="0.3">
      <c r="A110" s="18"/>
      <c r="B110" s="18"/>
      <c r="C110" s="18"/>
      <c r="D110" s="18"/>
      <c r="E110" s="18"/>
      <c r="F110" s="18"/>
      <c r="G110" s="18"/>
      <c r="H110" s="18"/>
      <c r="I110" s="18"/>
      <c r="J110" s="10"/>
      <c r="K110" s="118"/>
      <c r="L110" s="118"/>
      <c r="M110" s="118"/>
      <c r="N110" s="118"/>
      <c r="O110" s="118"/>
      <c r="P110" s="118"/>
      <c r="Q110" s="118"/>
      <c r="R110" s="118"/>
      <c r="S110" s="118"/>
      <c r="T110" s="118"/>
      <c r="U110" s="118"/>
      <c r="V110" s="118"/>
      <c r="W110" s="118"/>
      <c r="X110" s="118"/>
      <c r="Y110" s="118"/>
      <c r="Z110" s="118"/>
      <c r="AA110" s="10"/>
      <c r="AB110" s="10"/>
      <c r="AC110" s="10"/>
      <c r="AD110" s="10"/>
      <c r="AE110" s="10"/>
      <c r="AF110" s="10"/>
      <c r="AG110" s="10"/>
      <c r="AH110" s="10"/>
    </row>
    <row r="111" spans="1:34" x14ac:dyDescent="0.3">
      <c r="A111" s="18"/>
      <c r="B111" s="18"/>
      <c r="C111" s="18"/>
      <c r="D111" s="18"/>
      <c r="E111" s="18"/>
      <c r="F111" s="18"/>
      <c r="G111" s="18"/>
      <c r="H111" s="18"/>
      <c r="I111" s="18"/>
      <c r="J111" s="10"/>
      <c r="K111" s="118"/>
      <c r="L111" s="118"/>
      <c r="M111" s="118"/>
      <c r="N111" s="118"/>
      <c r="O111" s="118"/>
      <c r="P111" s="118"/>
      <c r="Q111" s="118"/>
      <c r="R111" s="118"/>
      <c r="S111" s="118"/>
      <c r="T111" s="118"/>
      <c r="U111" s="118"/>
      <c r="V111" s="118"/>
      <c r="W111" s="118"/>
      <c r="X111" s="118"/>
      <c r="Y111" s="118"/>
      <c r="Z111" s="118"/>
      <c r="AA111" s="10"/>
      <c r="AB111" s="10"/>
      <c r="AC111" s="10"/>
      <c r="AD111" s="10"/>
      <c r="AE111" s="10"/>
      <c r="AF111" s="10"/>
      <c r="AG111" s="10"/>
      <c r="AH111" s="10"/>
    </row>
    <row r="112" spans="1:34" x14ac:dyDescent="0.3">
      <c r="A112" s="18"/>
      <c r="B112" s="18"/>
      <c r="C112" s="18"/>
      <c r="D112" s="18"/>
      <c r="E112" s="18"/>
      <c r="F112" s="18"/>
      <c r="G112" s="18"/>
      <c r="H112" s="18"/>
      <c r="I112" s="18"/>
      <c r="J112" s="10"/>
      <c r="K112" s="118"/>
      <c r="L112" s="118"/>
      <c r="M112" s="118"/>
      <c r="N112" s="118"/>
      <c r="O112" s="118"/>
      <c r="P112" s="118"/>
      <c r="Q112" s="118"/>
      <c r="R112" s="118"/>
      <c r="S112" s="118"/>
      <c r="T112" s="118"/>
      <c r="U112" s="118"/>
      <c r="V112" s="118"/>
      <c r="W112" s="118"/>
      <c r="X112" s="118"/>
      <c r="Y112" s="118"/>
      <c r="Z112" s="118"/>
      <c r="AA112" s="10"/>
      <c r="AB112" s="10"/>
      <c r="AC112" s="10"/>
      <c r="AD112" s="10"/>
      <c r="AE112" s="10"/>
      <c r="AF112" s="10"/>
      <c r="AG112" s="10"/>
      <c r="AH112" s="10"/>
    </row>
    <row r="113" spans="1:34" x14ac:dyDescent="0.3">
      <c r="A113" s="18"/>
      <c r="B113" s="18"/>
      <c r="C113" s="18"/>
      <c r="D113" s="18"/>
      <c r="E113" s="18"/>
      <c r="F113" s="18"/>
      <c r="G113" s="18"/>
      <c r="H113" s="18"/>
      <c r="I113" s="18"/>
      <c r="J113" s="10"/>
      <c r="K113" s="118"/>
      <c r="L113" s="118"/>
      <c r="M113" s="118"/>
      <c r="N113" s="118"/>
      <c r="O113" s="118"/>
      <c r="P113" s="118"/>
      <c r="Q113" s="118"/>
      <c r="R113" s="118"/>
      <c r="S113" s="118"/>
      <c r="T113" s="118"/>
      <c r="U113" s="118"/>
      <c r="V113" s="118"/>
      <c r="W113" s="118"/>
      <c r="X113" s="118"/>
      <c r="Y113" s="118"/>
      <c r="Z113" s="118"/>
      <c r="AA113" s="10"/>
      <c r="AB113" s="10"/>
      <c r="AC113" s="10"/>
      <c r="AD113" s="10"/>
      <c r="AE113" s="10"/>
      <c r="AF113" s="10"/>
      <c r="AG113" s="10"/>
      <c r="AH113" s="10"/>
    </row>
    <row r="114" spans="1:34" x14ac:dyDescent="0.3">
      <c r="A114" s="18"/>
      <c r="B114" s="18"/>
      <c r="C114" s="18"/>
      <c r="D114" s="18"/>
      <c r="E114" s="18"/>
      <c r="F114" s="21"/>
      <c r="G114" s="18"/>
      <c r="H114" s="18"/>
      <c r="I114" s="18"/>
      <c r="J114" s="10"/>
      <c r="K114" s="118"/>
      <c r="L114" s="118"/>
      <c r="M114" s="118"/>
      <c r="N114" s="118"/>
      <c r="O114" s="118"/>
      <c r="P114" s="118"/>
      <c r="Q114" s="118"/>
      <c r="R114" s="118"/>
      <c r="S114" s="118"/>
      <c r="T114" s="118"/>
      <c r="U114" s="118"/>
      <c r="V114" s="118"/>
      <c r="W114" s="118"/>
      <c r="X114" s="118"/>
      <c r="Y114" s="118"/>
      <c r="Z114" s="118"/>
      <c r="AA114" s="10"/>
      <c r="AB114" s="10"/>
      <c r="AC114" s="10"/>
      <c r="AD114" s="10"/>
      <c r="AE114" s="10"/>
      <c r="AF114" s="10"/>
      <c r="AG114" s="10"/>
      <c r="AH114" s="10"/>
    </row>
    <row r="115" spans="1:34" x14ac:dyDescent="0.3">
      <c r="A115" s="18"/>
      <c r="B115" s="18"/>
      <c r="C115" s="18"/>
      <c r="D115" s="18"/>
      <c r="E115" s="18"/>
      <c r="F115" s="18"/>
      <c r="G115" s="18"/>
      <c r="H115" s="18"/>
      <c r="I115" s="18"/>
      <c r="J115" s="10"/>
      <c r="K115" s="118"/>
      <c r="L115" s="118"/>
      <c r="M115" s="118"/>
      <c r="N115" s="118"/>
      <c r="O115" s="118"/>
      <c r="P115" s="118"/>
      <c r="Q115" s="118"/>
      <c r="R115" s="118"/>
      <c r="S115" s="118"/>
      <c r="T115" s="118"/>
      <c r="U115" s="118"/>
      <c r="V115" s="118"/>
      <c r="W115" s="118"/>
      <c r="X115" s="118"/>
      <c r="Y115" s="118"/>
      <c r="Z115" s="118"/>
      <c r="AA115" s="10"/>
      <c r="AB115" s="10"/>
      <c r="AC115" s="10"/>
      <c r="AD115" s="10"/>
      <c r="AE115" s="10"/>
      <c r="AF115" s="10"/>
      <c r="AG115" s="10"/>
      <c r="AH115" s="10"/>
    </row>
    <row r="116" spans="1:34" x14ac:dyDescent="0.3">
      <c r="A116" s="18"/>
      <c r="B116" s="18"/>
      <c r="C116" s="18"/>
      <c r="D116" s="18"/>
      <c r="E116" s="18"/>
      <c r="F116" s="18"/>
      <c r="G116" s="18"/>
      <c r="H116" s="18"/>
      <c r="I116" s="18"/>
      <c r="J116" s="10"/>
      <c r="K116" s="118"/>
      <c r="L116" s="118"/>
      <c r="M116" s="118"/>
      <c r="N116" s="118"/>
      <c r="O116" s="118"/>
      <c r="P116" s="118"/>
      <c r="Q116" s="118"/>
      <c r="R116" s="118"/>
      <c r="S116" s="118"/>
      <c r="T116" s="118"/>
      <c r="U116" s="118"/>
      <c r="V116" s="118"/>
      <c r="W116" s="118"/>
      <c r="X116" s="118"/>
      <c r="Y116" s="118"/>
      <c r="Z116" s="118"/>
      <c r="AA116" s="10"/>
      <c r="AB116" s="10"/>
      <c r="AC116" s="10"/>
      <c r="AD116" s="10"/>
      <c r="AE116" s="10"/>
      <c r="AF116" s="10"/>
      <c r="AG116" s="10"/>
      <c r="AH116" s="10"/>
    </row>
    <row r="117" spans="1:34" x14ac:dyDescent="0.3">
      <c r="A117" s="18"/>
      <c r="B117" s="18"/>
      <c r="C117" s="18"/>
      <c r="D117" s="18"/>
      <c r="E117" s="18"/>
      <c r="F117" s="18"/>
      <c r="G117" s="18"/>
      <c r="H117" s="18"/>
      <c r="I117" s="18"/>
      <c r="J117" s="10"/>
      <c r="K117" s="118"/>
      <c r="L117" s="118"/>
      <c r="M117" s="118"/>
      <c r="N117" s="118"/>
      <c r="O117" s="118"/>
      <c r="P117" s="118"/>
      <c r="Q117" s="118"/>
      <c r="R117" s="118"/>
      <c r="S117" s="118"/>
      <c r="T117" s="118"/>
      <c r="U117" s="118"/>
      <c r="V117" s="118"/>
      <c r="W117" s="118"/>
      <c r="X117" s="118"/>
      <c r="Y117" s="118"/>
      <c r="Z117" s="118"/>
      <c r="AA117" s="10"/>
      <c r="AB117" s="10"/>
      <c r="AC117" s="10"/>
      <c r="AD117" s="10"/>
      <c r="AE117" s="10"/>
      <c r="AF117" s="10"/>
      <c r="AG117" s="10"/>
      <c r="AH117" s="10"/>
    </row>
    <row r="118" spans="1:34" x14ac:dyDescent="0.3">
      <c r="A118" s="18"/>
      <c r="B118" s="18"/>
      <c r="C118" s="18"/>
      <c r="D118" s="18"/>
      <c r="E118" s="18"/>
      <c r="F118" s="18"/>
      <c r="G118" s="18"/>
      <c r="H118" s="18"/>
      <c r="I118" s="18"/>
      <c r="J118" s="10"/>
      <c r="K118" s="118"/>
      <c r="L118" s="118"/>
      <c r="M118" s="118"/>
      <c r="N118" s="118"/>
      <c r="O118" s="118"/>
      <c r="P118" s="118"/>
      <c r="Q118" s="118"/>
      <c r="R118" s="118"/>
      <c r="S118" s="118"/>
      <c r="T118" s="118"/>
      <c r="U118" s="118"/>
      <c r="V118" s="118"/>
      <c r="W118" s="118"/>
      <c r="X118" s="118"/>
      <c r="Y118" s="118"/>
      <c r="Z118" s="118"/>
      <c r="AA118" s="10"/>
      <c r="AB118" s="10"/>
      <c r="AC118" s="10"/>
      <c r="AD118" s="10"/>
      <c r="AE118" s="10"/>
      <c r="AF118" s="10"/>
      <c r="AG118" s="10"/>
      <c r="AH118" s="10"/>
    </row>
    <row r="119" spans="1:34" x14ac:dyDescent="0.3">
      <c r="A119" s="18"/>
      <c r="B119" s="18"/>
      <c r="C119" s="18"/>
      <c r="D119" s="18"/>
      <c r="E119" s="18"/>
      <c r="F119" s="18"/>
      <c r="G119" s="18"/>
      <c r="H119" s="18"/>
      <c r="I119" s="18"/>
      <c r="J119" s="10"/>
      <c r="K119" s="118"/>
      <c r="L119" s="118"/>
      <c r="M119" s="118"/>
      <c r="N119" s="118"/>
      <c r="O119" s="118"/>
      <c r="P119" s="118"/>
      <c r="Q119" s="118"/>
      <c r="R119" s="118"/>
      <c r="S119" s="118"/>
      <c r="T119" s="118"/>
      <c r="U119" s="118"/>
      <c r="V119" s="118"/>
      <c r="W119" s="118"/>
      <c r="X119" s="118"/>
      <c r="Y119" s="118"/>
      <c r="Z119" s="118"/>
      <c r="AA119" s="10"/>
      <c r="AB119" s="10"/>
      <c r="AC119" s="10"/>
      <c r="AD119" s="10"/>
      <c r="AE119" s="10"/>
      <c r="AF119" s="10"/>
      <c r="AG119" s="10"/>
      <c r="AH119" s="10"/>
    </row>
    <row r="120" spans="1:34" x14ac:dyDescent="0.3">
      <c r="A120" s="18"/>
      <c r="B120" s="18"/>
      <c r="C120" s="18"/>
      <c r="D120" s="18"/>
      <c r="E120" s="18"/>
      <c r="F120" s="18"/>
      <c r="G120" s="18"/>
      <c r="H120" s="18"/>
      <c r="I120" s="18"/>
      <c r="J120" s="10"/>
      <c r="K120" s="118"/>
      <c r="L120" s="118"/>
      <c r="M120" s="118"/>
      <c r="N120" s="118"/>
      <c r="O120" s="118"/>
      <c r="P120" s="118"/>
      <c r="Q120" s="118"/>
      <c r="R120" s="118"/>
      <c r="S120" s="118"/>
      <c r="T120" s="118"/>
      <c r="U120" s="118"/>
      <c r="V120" s="118"/>
      <c r="W120" s="118"/>
      <c r="X120" s="118"/>
      <c r="Y120" s="118"/>
      <c r="Z120" s="118"/>
      <c r="AA120" s="10"/>
      <c r="AB120" s="10"/>
      <c r="AC120" s="10"/>
      <c r="AD120" s="10"/>
      <c r="AE120" s="10"/>
      <c r="AF120" s="10"/>
      <c r="AG120" s="10"/>
      <c r="AH120" s="10"/>
    </row>
    <row r="121" spans="1:34" x14ac:dyDescent="0.3">
      <c r="A121" s="18"/>
      <c r="B121" s="18"/>
      <c r="C121" s="18"/>
      <c r="D121" s="18"/>
      <c r="E121" s="18"/>
      <c r="F121" s="18"/>
      <c r="G121" s="18"/>
      <c r="H121" s="18"/>
      <c r="I121" s="18"/>
      <c r="J121" s="10"/>
      <c r="K121" s="118"/>
      <c r="L121" s="118"/>
      <c r="M121" s="118"/>
      <c r="N121" s="118"/>
      <c r="O121" s="118"/>
      <c r="P121" s="118"/>
      <c r="Q121" s="118"/>
      <c r="R121" s="118"/>
      <c r="S121" s="118"/>
      <c r="T121" s="118"/>
      <c r="U121" s="118"/>
      <c r="V121" s="118"/>
      <c r="W121" s="118"/>
      <c r="X121" s="118"/>
      <c r="Y121" s="118"/>
      <c r="Z121" s="118"/>
      <c r="AA121" s="10"/>
      <c r="AB121" s="10"/>
      <c r="AC121" s="10"/>
      <c r="AD121" s="10"/>
      <c r="AE121" s="10"/>
      <c r="AF121" s="10"/>
      <c r="AG121" s="10"/>
      <c r="AH121" s="10"/>
    </row>
    <row r="122" spans="1:34" x14ac:dyDescent="0.3">
      <c r="A122" s="18"/>
      <c r="B122" s="18"/>
      <c r="C122" s="18"/>
      <c r="D122" s="18"/>
      <c r="E122" s="18"/>
      <c r="F122" s="18"/>
      <c r="G122" s="18"/>
      <c r="H122" s="18"/>
      <c r="I122" s="18"/>
      <c r="J122" s="10"/>
      <c r="K122" s="118"/>
      <c r="L122" s="118"/>
      <c r="M122" s="118"/>
      <c r="N122" s="118"/>
      <c r="O122" s="118"/>
      <c r="P122" s="118"/>
      <c r="Q122" s="118"/>
      <c r="R122" s="118"/>
      <c r="S122" s="118"/>
      <c r="T122" s="118"/>
      <c r="U122" s="118"/>
      <c r="V122" s="118"/>
      <c r="W122" s="118"/>
      <c r="X122" s="118"/>
      <c r="Y122" s="118"/>
      <c r="Z122" s="118"/>
      <c r="AA122" s="10"/>
      <c r="AB122" s="10"/>
      <c r="AC122" s="10"/>
      <c r="AD122" s="10"/>
      <c r="AE122" s="10"/>
      <c r="AF122" s="10"/>
      <c r="AG122" s="10"/>
      <c r="AH122" s="10"/>
    </row>
  </sheetData>
  <sheetProtection algorithmName="SHA-512" hashValue="47pygCFtcB04WouVQsN/iyyFqnR+tgk2EnNC8T3b0aJrae6DAsGcWmP3Wb5d+hg8ppXCYtB6Y+GxJ1vQKgDBzA==" saltValue="hdM+kafbdXYdza+gXygmXA==" spinCount="100000" sheet="1" objects="1" scenarios="1"/>
  <mergeCells count="14">
    <mergeCell ref="C56:C57"/>
    <mergeCell ref="D56:E56"/>
    <mergeCell ref="C70:C71"/>
    <mergeCell ref="D70:E70"/>
    <mergeCell ref="C24:H24"/>
    <mergeCell ref="C25:H25"/>
    <mergeCell ref="C49:C50"/>
    <mergeCell ref="D49:E49"/>
    <mergeCell ref="C23:H23"/>
    <mergeCell ref="C9:H9"/>
    <mergeCell ref="C10:H10"/>
    <mergeCell ref="C12:H19"/>
    <mergeCell ref="D21:E21"/>
    <mergeCell ref="G21:H21"/>
  </mergeCells>
  <conditionalFormatting sqref="C30:H30">
    <cfRule type="expression" dxfId="49" priority="1">
      <formula>$C$30&lt;&gt;""</formula>
    </cfRule>
  </conditionalFormatting>
  <conditionalFormatting sqref="C80:H80">
    <cfRule type="expression" dxfId="48" priority="3">
      <formula>$C$80&lt;&gt;""</formula>
    </cfRule>
  </conditionalFormatting>
  <conditionalFormatting sqref="C82:H82">
    <cfRule type="expression" dxfId="47" priority="2">
      <formula>$C$82&lt;&gt;""</formula>
    </cfRule>
  </conditionalFormatting>
  <conditionalFormatting sqref="D54">
    <cfRule type="expression" dxfId="46" priority="7">
      <formula>$C$80&lt;&gt;""</formula>
    </cfRule>
  </conditionalFormatting>
  <conditionalFormatting sqref="D68">
    <cfRule type="expression" dxfId="45" priority="8">
      <formula>$C$80&lt;&gt;""</formula>
    </cfRule>
  </conditionalFormatting>
  <conditionalFormatting sqref="D78">
    <cfRule type="expression" dxfId="44" priority="9">
      <formula>$C$80&lt;&gt;""</formula>
    </cfRule>
  </conditionalFormatting>
  <conditionalFormatting sqref="E54">
    <cfRule type="expression" dxfId="43" priority="4">
      <formula>$C$82&lt;&gt;""</formula>
    </cfRule>
  </conditionalFormatting>
  <conditionalFormatting sqref="E68">
    <cfRule type="expression" dxfId="42" priority="5">
      <formula>$C$82&lt;&gt;""</formula>
    </cfRule>
  </conditionalFormatting>
  <conditionalFormatting sqref="E78">
    <cfRule type="expression" dxfId="41" priority="6">
      <formula>$C$82&lt;&gt;""</formula>
    </cfRule>
  </conditionalFormatting>
  <conditionalFormatting sqref="G54 G68 G78">
    <cfRule type="expression" dxfId="40" priority="10">
      <formula>#REF!&lt;&gt;""</formula>
    </cfRule>
  </conditionalFormatting>
  <dataValidations count="2">
    <dataValidation type="whole" allowBlank="1" showInputMessage="1" showErrorMessage="1" sqref="D29" xr:uid="{810468D1-3278-4C26-B688-4D0D0639D25F}">
      <formula1>0</formula1>
      <formula2>9999999999</formula2>
    </dataValidation>
    <dataValidation type="decimal" allowBlank="1" showInputMessage="1" showErrorMessage="1" sqref="D72:E77 D37 D35 D58:E67 E38 D33 D39:E39 D51:E53" xr:uid="{71296105-A007-47D9-9E2D-2AA0586D1D18}">
      <formula1>0</formula1>
      <formula2>9999999999</formula2>
    </dataValidation>
  </dataValidations>
  <hyperlinks>
    <hyperlink ref="G21" r:id="rId1" display="https://files.fairtrade.net/EXPLANATORY-DOCUMENT_FORM-314_SP.PDF" xr:uid="{B3177367-2842-4B26-88A1-C8AEC31D0819}"/>
    <hyperlink ref="D89" r:id="rId2" xr:uid="{BB2BC048-D2CC-4F83-938C-D668341FF4D9}"/>
    <hyperlink ref="D92" r:id="rId3" xr:uid="{34BB5D3D-8DB2-453B-A417-36A74845AE55}"/>
  </hyperlinks>
  <pageMargins left="0.7" right="0.7" top="0.75" bottom="0.75" header="0.3" footer="0.3"/>
  <pageSetup orientation="portrait" verticalDpi="300"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C279BB7-3483-4898-8DFD-257B1F3CC0F7}">
          <x14:formula1>
            <xm:f>Sheet2!$G$4:$G$5</xm:f>
          </x14:formula1>
          <xm:sqref>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F299-2665-4150-946D-65C718DB6519}">
  <dimension ref="A1:WLC122"/>
  <sheetViews>
    <sheetView zoomScaleNormal="100" workbookViewId="0"/>
  </sheetViews>
  <sheetFormatPr defaultColWidth="10.109375" defaultRowHeight="14.4" x14ac:dyDescent="0.3"/>
  <cols>
    <col min="1" max="1" width="2.33203125" style="116" customWidth="1"/>
    <col min="2" max="2" width="1.88671875" style="116" customWidth="1"/>
    <col min="3" max="3" width="73.33203125" style="116" customWidth="1"/>
    <col min="4" max="7" width="15.109375" style="116" customWidth="1"/>
    <col min="8" max="8" width="8.33203125" style="116" customWidth="1"/>
    <col min="9" max="9" width="2" style="116" customWidth="1"/>
    <col min="10" max="10" width="2.6640625" style="11" customWidth="1"/>
    <col min="11" max="26" width="14.88671875" style="117" customWidth="1"/>
    <col min="27" max="27" width="10.109375" style="11"/>
    <col min="28" max="28" width="11.88671875" style="11" customWidth="1"/>
    <col min="29" max="29" width="18.5546875" style="11" bestFit="1" customWidth="1"/>
    <col min="30" max="32" width="11.88671875" style="11" customWidth="1"/>
    <col min="33" max="15860" width="10.109375" style="11"/>
    <col min="15861" max="15863" width="10.109375" style="12"/>
    <col min="15864" max="16384" width="10.109375" style="11"/>
  </cols>
  <sheetData>
    <row r="1" spans="1:34" x14ac:dyDescent="0.3">
      <c r="A1" s="18"/>
      <c r="B1" s="1"/>
      <c r="C1" s="1"/>
      <c r="D1" s="1"/>
      <c r="E1" s="1"/>
      <c r="F1" s="1"/>
      <c r="G1" s="1"/>
      <c r="H1" s="1"/>
      <c r="I1" s="1"/>
      <c r="J1" s="10"/>
      <c r="K1" s="118"/>
      <c r="L1" s="118"/>
      <c r="M1" s="118"/>
      <c r="N1" s="118"/>
      <c r="O1" s="118"/>
      <c r="P1" s="118"/>
      <c r="Q1" s="118"/>
      <c r="R1" s="118"/>
      <c r="S1" s="118"/>
      <c r="T1" s="118"/>
      <c r="U1" s="118"/>
      <c r="V1" s="118"/>
      <c r="W1" s="118"/>
      <c r="X1" s="118"/>
      <c r="Y1" s="118"/>
      <c r="Z1" s="118"/>
      <c r="AA1" s="10"/>
      <c r="AB1" s="10"/>
      <c r="AC1" s="10"/>
      <c r="AD1" s="10"/>
      <c r="AE1" s="10"/>
      <c r="AF1" s="10"/>
      <c r="AG1" s="10"/>
      <c r="AH1" s="10"/>
    </row>
    <row r="2" spans="1:34" ht="14.4" customHeight="1" x14ac:dyDescent="0.4">
      <c r="A2" s="18"/>
      <c r="B2" s="1"/>
      <c r="C2" s="39"/>
      <c r="D2" s="40"/>
      <c r="E2" s="40"/>
      <c r="F2" s="40"/>
      <c r="G2" s="39"/>
      <c r="H2" s="39"/>
      <c r="I2" s="3">
        <f>COUNTA(G4,G6,#REF!,#REF!,#REF!,D29,#REF!)</f>
        <v>5</v>
      </c>
      <c r="J2" s="10"/>
      <c r="K2" s="118"/>
      <c r="L2" s="118"/>
      <c r="M2" s="118"/>
      <c r="N2" s="118"/>
      <c r="O2" s="118"/>
      <c r="P2" s="118"/>
      <c r="Q2" s="118"/>
      <c r="R2" s="118"/>
      <c r="S2" s="118"/>
      <c r="T2" s="118"/>
      <c r="U2" s="118"/>
      <c r="V2" s="118"/>
      <c r="W2" s="118"/>
      <c r="X2" s="118"/>
      <c r="Y2" s="118"/>
      <c r="Z2" s="118"/>
      <c r="AA2" s="10"/>
      <c r="AB2" s="10"/>
      <c r="AC2" s="10"/>
      <c r="AD2" s="10"/>
      <c r="AE2" s="10"/>
      <c r="AF2" s="10"/>
      <c r="AG2" s="10"/>
      <c r="AH2" s="10"/>
    </row>
    <row r="3" spans="1:34" ht="4.2" customHeight="1" x14ac:dyDescent="0.4">
      <c r="A3" s="18"/>
      <c r="B3" s="1"/>
      <c r="C3" s="39"/>
      <c r="D3" s="40"/>
      <c r="E3" s="40"/>
      <c r="F3" s="40"/>
      <c r="G3" s="39"/>
      <c r="H3" s="39"/>
      <c r="I3" s="3">
        <f>COUNTA(G2,G4,G6)</f>
        <v>1</v>
      </c>
      <c r="J3" s="10"/>
      <c r="K3" s="118"/>
      <c r="L3" s="118"/>
      <c r="M3" s="118"/>
      <c r="N3" s="118"/>
      <c r="O3" s="118"/>
      <c r="P3" s="118"/>
      <c r="Q3" s="118"/>
      <c r="R3" s="118"/>
      <c r="S3" s="118"/>
      <c r="T3" s="118"/>
      <c r="U3" s="118"/>
      <c r="V3" s="118"/>
      <c r="W3" s="118"/>
      <c r="X3" s="118"/>
      <c r="Y3" s="118"/>
      <c r="Z3" s="118"/>
      <c r="AA3" s="10"/>
      <c r="AB3" s="10"/>
      <c r="AC3" s="10"/>
      <c r="AD3" s="10"/>
      <c r="AE3" s="10"/>
      <c r="AF3" s="10"/>
      <c r="AG3" s="10"/>
      <c r="AH3" s="10"/>
    </row>
    <row r="4" spans="1:34" ht="14.4" customHeight="1" x14ac:dyDescent="0.4">
      <c r="A4" s="18"/>
      <c r="B4" s="1"/>
      <c r="C4" s="39"/>
      <c r="D4" s="40"/>
      <c r="E4" s="40"/>
      <c r="F4" s="40"/>
      <c r="G4" s="39"/>
      <c r="H4" s="39"/>
      <c r="I4" s="2"/>
      <c r="J4" s="10"/>
      <c r="K4" s="118"/>
      <c r="L4" s="118"/>
      <c r="M4" s="118"/>
      <c r="N4" s="118"/>
      <c r="O4" s="118"/>
      <c r="P4" s="118"/>
      <c r="Q4" s="118"/>
      <c r="R4" s="118"/>
      <c r="S4" s="118"/>
      <c r="T4" s="118"/>
      <c r="U4" s="118"/>
      <c r="V4" s="118"/>
      <c r="W4" s="118"/>
      <c r="X4" s="118"/>
      <c r="Y4" s="118"/>
      <c r="Z4" s="118"/>
      <c r="AA4" s="10"/>
      <c r="AB4" s="10"/>
      <c r="AC4" s="10"/>
      <c r="AD4" s="10"/>
      <c r="AE4" s="10"/>
      <c r="AF4" s="10"/>
      <c r="AG4" s="10"/>
      <c r="AH4" s="10"/>
    </row>
    <row r="5" spans="1:34" ht="4.2" customHeight="1" x14ac:dyDescent="0.4">
      <c r="A5" s="18"/>
      <c r="B5" s="1"/>
      <c r="C5" s="1"/>
      <c r="D5" s="40"/>
      <c r="E5" s="40"/>
      <c r="F5" s="40"/>
      <c r="G5" s="1"/>
      <c r="H5" s="1"/>
      <c r="I5" s="1"/>
      <c r="J5" s="10"/>
      <c r="K5" s="118"/>
      <c r="L5" s="118"/>
      <c r="M5" s="118"/>
      <c r="N5" s="118"/>
      <c r="O5" s="118"/>
      <c r="P5" s="118"/>
      <c r="Q5" s="118"/>
      <c r="R5" s="118"/>
      <c r="S5" s="118"/>
      <c r="T5" s="118"/>
      <c r="U5" s="118"/>
      <c r="V5" s="118"/>
      <c r="W5" s="118"/>
      <c r="X5" s="118"/>
      <c r="Y5" s="118"/>
      <c r="Z5" s="118"/>
      <c r="AA5" s="10"/>
      <c r="AB5" s="10"/>
      <c r="AC5" s="10"/>
      <c r="AD5" s="10"/>
      <c r="AE5" s="10"/>
      <c r="AF5" s="10"/>
      <c r="AG5" s="10"/>
      <c r="AH5" s="10"/>
    </row>
    <row r="6" spans="1:34" ht="18" customHeight="1" x14ac:dyDescent="0.4">
      <c r="A6" s="18"/>
      <c r="B6" s="1"/>
      <c r="C6" s="1"/>
      <c r="D6" s="40"/>
      <c r="E6" s="40"/>
      <c r="F6" s="134" t="s">
        <v>499</v>
      </c>
      <c r="G6" s="19" t="s">
        <v>495</v>
      </c>
      <c r="H6" s="1"/>
      <c r="I6" s="1"/>
      <c r="J6" s="10"/>
      <c r="K6" s="118"/>
      <c r="L6" s="118"/>
      <c r="M6" s="118"/>
      <c r="N6" s="118"/>
      <c r="O6" s="118"/>
      <c r="P6" s="118"/>
      <c r="Q6" s="118"/>
      <c r="R6" s="118"/>
      <c r="S6" s="118"/>
      <c r="T6" s="118"/>
      <c r="U6" s="118"/>
      <c r="V6" s="118"/>
      <c r="W6" s="118"/>
      <c r="X6" s="118"/>
      <c r="Y6" s="118"/>
      <c r="Z6" s="118"/>
      <c r="AA6" s="10"/>
      <c r="AB6" s="10"/>
      <c r="AC6" s="10"/>
      <c r="AD6" s="10"/>
      <c r="AE6" s="10"/>
      <c r="AF6" s="10"/>
      <c r="AG6" s="10"/>
      <c r="AH6" s="10"/>
    </row>
    <row r="7" spans="1:34" ht="10.199999999999999" customHeight="1" thickBot="1" x14ac:dyDescent="0.35">
      <c r="A7" s="18"/>
      <c r="B7" s="1"/>
      <c r="C7" s="1"/>
      <c r="D7" s="4"/>
      <c r="E7" s="4"/>
      <c r="F7" s="1"/>
      <c r="G7" s="1"/>
      <c r="H7" s="1"/>
      <c r="I7" s="1"/>
      <c r="J7" s="10"/>
      <c r="K7" s="118"/>
      <c r="L7" s="118"/>
      <c r="M7" s="118"/>
      <c r="N7" s="118"/>
      <c r="O7" s="118"/>
      <c r="P7" s="118"/>
      <c r="Q7" s="118"/>
      <c r="R7" s="118"/>
      <c r="S7" s="118"/>
      <c r="T7" s="118"/>
      <c r="U7" s="118"/>
      <c r="V7" s="118"/>
      <c r="W7" s="118"/>
      <c r="X7" s="118"/>
      <c r="Y7" s="118"/>
      <c r="Z7" s="118"/>
      <c r="AA7" s="10"/>
      <c r="AB7" s="10"/>
      <c r="AC7" s="10"/>
      <c r="AD7" s="10"/>
      <c r="AE7" s="10"/>
      <c r="AF7" s="10"/>
      <c r="AG7" s="10"/>
      <c r="AH7" s="10"/>
    </row>
    <row r="8" spans="1:34" ht="8.4" customHeight="1" thickTop="1" x14ac:dyDescent="0.3">
      <c r="A8" s="18"/>
      <c r="B8" s="41"/>
      <c r="C8" s="42"/>
      <c r="D8" s="42"/>
      <c r="E8" s="42"/>
      <c r="F8" s="42"/>
      <c r="G8" s="42"/>
      <c r="H8" s="42"/>
      <c r="I8" s="43"/>
      <c r="J8" s="10"/>
      <c r="K8" s="118"/>
      <c r="L8" s="118"/>
      <c r="M8" s="118"/>
      <c r="N8" s="118"/>
      <c r="O8" s="118"/>
      <c r="P8" s="118"/>
      <c r="Q8" s="118"/>
      <c r="R8" s="118"/>
      <c r="S8" s="118"/>
      <c r="T8" s="118"/>
      <c r="U8" s="118"/>
      <c r="V8" s="118"/>
      <c r="W8" s="118"/>
      <c r="X8" s="118"/>
      <c r="Y8" s="118"/>
      <c r="Z8" s="118"/>
      <c r="AA8" s="10"/>
      <c r="AB8" s="10"/>
      <c r="AC8" s="10"/>
      <c r="AD8" s="10"/>
      <c r="AE8" s="10"/>
      <c r="AF8" s="10"/>
      <c r="AG8" s="10"/>
      <c r="AH8" s="10"/>
    </row>
    <row r="9" spans="1:34" ht="57" customHeight="1" x14ac:dyDescent="0.3">
      <c r="A9" s="18"/>
      <c r="B9" s="44"/>
      <c r="C9" s="175" t="s">
        <v>642</v>
      </c>
      <c r="D9" s="175"/>
      <c r="E9" s="175"/>
      <c r="F9" s="175"/>
      <c r="G9" s="175"/>
      <c r="H9" s="175"/>
      <c r="I9" s="45"/>
      <c r="J9" s="10"/>
      <c r="K9" s="118"/>
      <c r="L9" s="118"/>
      <c r="M9" s="118"/>
      <c r="N9" s="118"/>
      <c r="O9" s="118"/>
      <c r="P9" s="118"/>
      <c r="Q9" s="118"/>
      <c r="R9" s="118"/>
      <c r="S9" s="118"/>
      <c r="T9" s="118"/>
      <c r="U9" s="118"/>
      <c r="V9" s="118"/>
      <c r="W9" s="118"/>
      <c r="X9" s="118"/>
      <c r="Y9" s="118"/>
      <c r="Z9" s="118"/>
      <c r="AA9" s="10"/>
      <c r="AB9" s="10"/>
      <c r="AC9" s="10"/>
      <c r="AD9" s="10"/>
      <c r="AE9" s="10"/>
      <c r="AF9" s="10"/>
      <c r="AG9" s="10"/>
      <c r="AH9" s="10"/>
    </row>
    <row r="10" spans="1:34" ht="22.2" customHeight="1" x14ac:dyDescent="0.3">
      <c r="A10" s="18"/>
      <c r="B10" s="44"/>
      <c r="C10" s="176" t="str">
        <f>"PARA EL REPORTE DE DATOS PARA PLANTACIONES DE BANANO "&amp;IF(ISBLANK(G6),"(indique tipo de banano en celda G6)",UPPER(G6))&amp;" DE "&amp;C23</f>
        <v>PARA EL REPORTE DE DATOS PARA PLANTACIONES DE BANANO CONVENCIONAL DE NICARAGUA</v>
      </c>
      <c r="D10" s="176"/>
      <c r="E10" s="176"/>
      <c r="F10" s="176"/>
      <c r="G10" s="176"/>
      <c r="H10" s="176"/>
      <c r="I10" s="45"/>
      <c r="J10" s="10"/>
      <c r="K10" s="118"/>
      <c r="L10" s="118"/>
      <c r="M10" s="118"/>
      <c r="N10" s="118"/>
      <c r="O10" s="118"/>
      <c r="P10" s="118"/>
      <c r="Q10" s="118"/>
      <c r="R10" s="118"/>
      <c r="S10" s="118"/>
      <c r="T10" s="118"/>
      <c r="U10" s="118"/>
      <c r="V10" s="118"/>
      <c r="W10" s="118"/>
      <c r="X10" s="118"/>
      <c r="Y10" s="118"/>
      <c r="Z10" s="118"/>
      <c r="AA10" s="10"/>
      <c r="AB10" s="10"/>
      <c r="AC10" s="10"/>
      <c r="AD10" s="10"/>
      <c r="AE10" s="10"/>
      <c r="AF10" s="10"/>
      <c r="AG10" s="10"/>
      <c r="AH10" s="10"/>
    </row>
    <row r="11" spans="1:34" ht="8.4" customHeight="1" thickBot="1" x14ac:dyDescent="0.35">
      <c r="A11" s="18"/>
      <c r="B11" s="44"/>
      <c r="C11" s="46"/>
      <c r="D11" s="46"/>
      <c r="E11" s="46"/>
      <c r="F11" s="46"/>
      <c r="G11" s="46"/>
      <c r="H11" s="46"/>
      <c r="I11" s="45"/>
      <c r="J11" s="10"/>
      <c r="K11" s="118"/>
      <c r="L11" s="118"/>
      <c r="M11" s="118"/>
      <c r="N11" s="118"/>
      <c r="O11" s="118"/>
      <c r="P11" s="118"/>
      <c r="Q11" s="118"/>
      <c r="R11" s="118"/>
      <c r="S11" s="118"/>
      <c r="T11" s="118"/>
      <c r="U11" s="118"/>
      <c r="V11" s="118"/>
      <c r="W11" s="118"/>
      <c r="X11" s="118"/>
      <c r="Y11" s="118"/>
      <c r="Z11" s="118"/>
      <c r="AA11" s="10"/>
      <c r="AB11" s="10"/>
      <c r="AC11" s="10"/>
      <c r="AD11" s="10"/>
      <c r="AE11" s="10"/>
      <c r="AF11" s="10"/>
      <c r="AG11" s="10"/>
      <c r="AH11" s="10"/>
    </row>
    <row r="12" spans="1:34" ht="10.95" customHeight="1" thickTop="1" x14ac:dyDescent="0.3">
      <c r="A12" s="18"/>
      <c r="B12" s="44"/>
      <c r="C12" s="177" t="s">
        <v>641</v>
      </c>
      <c r="D12" s="178"/>
      <c r="E12" s="178"/>
      <c r="F12" s="178"/>
      <c r="G12" s="178"/>
      <c r="H12" s="179"/>
      <c r="I12" s="45"/>
      <c r="J12" s="10"/>
      <c r="K12" s="118"/>
      <c r="L12" s="118"/>
      <c r="M12" s="118"/>
      <c r="N12" s="118"/>
      <c r="O12" s="118"/>
      <c r="P12" s="118"/>
      <c r="Q12" s="118"/>
      <c r="R12" s="118"/>
      <c r="S12" s="118"/>
      <c r="T12" s="118"/>
      <c r="U12" s="118"/>
      <c r="V12" s="118"/>
      <c r="W12" s="118"/>
      <c r="X12" s="118"/>
      <c r="Y12" s="118"/>
      <c r="Z12" s="118"/>
      <c r="AA12" s="10"/>
      <c r="AB12" s="10"/>
      <c r="AC12" s="10"/>
      <c r="AD12" s="10"/>
      <c r="AE12" s="10"/>
      <c r="AF12" s="10"/>
      <c r="AG12" s="10"/>
      <c r="AH12" s="10"/>
    </row>
    <row r="13" spans="1:34" ht="10.95" customHeight="1" x14ac:dyDescent="0.3">
      <c r="A13" s="18"/>
      <c r="B13" s="44"/>
      <c r="C13" s="180"/>
      <c r="D13" s="181"/>
      <c r="E13" s="181"/>
      <c r="F13" s="181"/>
      <c r="G13" s="181"/>
      <c r="H13" s="182"/>
      <c r="I13" s="45"/>
      <c r="J13" s="10"/>
      <c r="K13" s="118"/>
      <c r="L13" s="118"/>
      <c r="M13" s="118"/>
      <c r="N13" s="118"/>
      <c r="O13" s="118"/>
      <c r="P13" s="118"/>
      <c r="Q13" s="118"/>
      <c r="R13" s="118"/>
      <c r="S13" s="118"/>
      <c r="T13" s="118"/>
      <c r="U13" s="118"/>
      <c r="V13" s="118"/>
      <c r="W13" s="118"/>
      <c r="X13" s="118"/>
      <c r="Y13" s="118"/>
      <c r="Z13" s="118"/>
      <c r="AA13" s="10"/>
      <c r="AB13" s="10"/>
      <c r="AC13" s="10"/>
      <c r="AD13" s="10"/>
      <c r="AE13" s="10"/>
      <c r="AF13" s="10"/>
      <c r="AG13" s="10"/>
      <c r="AH13" s="10"/>
    </row>
    <row r="14" spans="1:34" ht="10.95" customHeight="1" x14ac:dyDescent="0.3">
      <c r="A14" s="18"/>
      <c r="B14" s="44"/>
      <c r="C14" s="180"/>
      <c r="D14" s="181"/>
      <c r="E14" s="181"/>
      <c r="F14" s="181"/>
      <c r="G14" s="181"/>
      <c r="H14" s="182"/>
      <c r="I14" s="45"/>
      <c r="J14" s="10"/>
      <c r="K14" s="118"/>
      <c r="L14" s="118"/>
      <c r="M14" s="118"/>
      <c r="N14" s="118"/>
      <c r="O14" s="118"/>
      <c r="P14" s="118"/>
      <c r="Q14" s="118"/>
      <c r="R14" s="118"/>
      <c r="S14" s="118"/>
      <c r="T14" s="118"/>
      <c r="U14" s="118"/>
      <c r="V14" s="118"/>
      <c r="W14" s="118"/>
      <c r="X14" s="118"/>
      <c r="Y14" s="118"/>
      <c r="Z14" s="118"/>
      <c r="AA14" s="10"/>
      <c r="AB14" s="10"/>
      <c r="AC14" s="10"/>
      <c r="AD14" s="10"/>
      <c r="AE14" s="10"/>
      <c r="AF14" s="10"/>
      <c r="AG14" s="10"/>
      <c r="AH14" s="10"/>
    </row>
    <row r="15" spans="1:34" ht="10.95" customHeight="1" x14ac:dyDescent="0.3">
      <c r="A15" s="18"/>
      <c r="B15" s="44"/>
      <c r="C15" s="180"/>
      <c r="D15" s="181"/>
      <c r="E15" s="181"/>
      <c r="F15" s="181"/>
      <c r="G15" s="181"/>
      <c r="H15" s="182"/>
      <c r="I15" s="45"/>
      <c r="J15" s="10"/>
      <c r="K15" s="118"/>
      <c r="L15" s="118"/>
      <c r="M15" s="118"/>
      <c r="N15" s="118"/>
      <c r="O15" s="118"/>
      <c r="P15" s="118"/>
      <c r="Q15" s="118"/>
      <c r="R15" s="118"/>
      <c r="S15" s="118"/>
      <c r="T15" s="118"/>
      <c r="U15" s="118"/>
      <c r="V15" s="118"/>
      <c r="W15" s="118"/>
      <c r="X15" s="118"/>
      <c r="Y15" s="118"/>
      <c r="Z15" s="118"/>
      <c r="AA15" s="10"/>
      <c r="AB15" s="10"/>
      <c r="AC15" s="10"/>
      <c r="AD15" s="10"/>
      <c r="AE15" s="10"/>
      <c r="AF15" s="10"/>
      <c r="AG15" s="10"/>
      <c r="AH15" s="10"/>
    </row>
    <row r="16" spans="1:34" ht="10.95" customHeight="1" x14ac:dyDescent="0.3">
      <c r="A16" s="18"/>
      <c r="B16" s="44"/>
      <c r="C16" s="180"/>
      <c r="D16" s="181"/>
      <c r="E16" s="181"/>
      <c r="F16" s="181"/>
      <c r="G16" s="181"/>
      <c r="H16" s="182"/>
      <c r="I16" s="45"/>
      <c r="J16" s="10"/>
      <c r="K16" s="118"/>
      <c r="L16" s="118"/>
      <c r="M16" s="118"/>
      <c r="N16" s="118"/>
      <c r="O16" s="118"/>
      <c r="P16" s="118"/>
      <c r="Q16" s="118"/>
      <c r="R16" s="118"/>
      <c r="S16" s="118"/>
      <c r="T16" s="118"/>
      <c r="U16" s="118"/>
      <c r="V16" s="118"/>
      <c r="W16" s="118"/>
      <c r="X16" s="118"/>
      <c r="Y16" s="118"/>
      <c r="Z16" s="118"/>
      <c r="AA16" s="10"/>
      <c r="AB16" s="10"/>
      <c r="AC16" s="10"/>
      <c r="AD16" s="10"/>
      <c r="AE16" s="10"/>
      <c r="AF16" s="10"/>
      <c r="AG16" s="10"/>
      <c r="AH16" s="10"/>
    </row>
    <row r="17" spans="1:34 15861:15863" ht="10.95" customHeight="1" x14ac:dyDescent="0.3">
      <c r="A17" s="18"/>
      <c r="B17" s="44"/>
      <c r="C17" s="180"/>
      <c r="D17" s="181"/>
      <c r="E17" s="181"/>
      <c r="F17" s="181"/>
      <c r="G17" s="181"/>
      <c r="H17" s="182"/>
      <c r="I17" s="45"/>
      <c r="J17" s="10"/>
      <c r="K17" s="118"/>
      <c r="L17" s="118"/>
      <c r="M17" s="118"/>
      <c r="N17" s="118"/>
      <c r="O17" s="118"/>
      <c r="P17" s="118"/>
      <c r="Q17" s="118"/>
      <c r="R17" s="118"/>
      <c r="S17" s="118"/>
      <c r="T17" s="118"/>
      <c r="U17" s="118"/>
      <c r="V17" s="118"/>
      <c r="W17" s="118"/>
      <c r="X17" s="118"/>
      <c r="Y17" s="118"/>
      <c r="Z17" s="118"/>
      <c r="AA17" s="10"/>
      <c r="AB17" s="10"/>
      <c r="AC17" s="10"/>
      <c r="AD17" s="10"/>
      <c r="AE17" s="10"/>
      <c r="AF17" s="10"/>
      <c r="AG17" s="10"/>
      <c r="AH17" s="10"/>
    </row>
    <row r="18" spans="1:34 15861:15863" ht="10.95" customHeight="1" x14ac:dyDescent="0.3">
      <c r="A18" s="18"/>
      <c r="B18" s="44"/>
      <c r="C18" s="180"/>
      <c r="D18" s="181"/>
      <c r="E18" s="181"/>
      <c r="F18" s="181"/>
      <c r="G18" s="181"/>
      <c r="H18" s="182"/>
      <c r="I18" s="45"/>
      <c r="J18" s="10"/>
      <c r="K18" s="118"/>
      <c r="L18" s="118"/>
      <c r="M18" s="118"/>
      <c r="N18" s="118"/>
      <c r="O18" s="118"/>
      <c r="P18" s="118"/>
      <c r="Q18" s="118"/>
      <c r="R18" s="118"/>
      <c r="S18" s="118"/>
      <c r="T18" s="118"/>
      <c r="U18" s="118"/>
      <c r="V18" s="118"/>
      <c r="W18" s="118"/>
      <c r="X18" s="118"/>
      <c r="Y18" s="118"/>
      <c r="Z18" s="118"/>
      <c r="AA18" s="10"/>
      <c r="AB18" s="10"/>
      <c r="AC18" s="10"/>
      <c r="AD18" s="10"/>
      <c r="AE18" s="10"/>
      <c r="AF18" s="10"/>
      <c r="AG18" s="10"/>
      <c r="AH18" s="10"/>
    </row>
    <row r="19" spans="1:34 15861:15863" ht="10.95" customHeight="1" thickBot="1" x14ac:dyDescent="0.35">
      <c r="A19" s="18"/>
      <c r="B19" s="44"/>
      <c r="C19" s="183"/>
      <c r="D19" s="184"/>
      <c r="E19" s="184"/>
      <c r="F19" s="184"/>
      <c r="G19" s="184"/>
      <c r="H19" s="185"/>
      <c r="I19" s="45"/>
      <c r="J19" s="10"/>
      <c r="K19" s="118"/>
      <c r="L19" s="118"/>
      <c r="M19" s="118"/>
      <c r="N19" s="118"/>
      <c r="O19" s="118"/>
      <c r="P19" s="118"/>
      <c r="Q19" s="118"/>
      <c r="R19" s="118"/>
      <c r="S19" s="118"/>
      <c r="T19" s="118"/>
      <c r="U19" s="118"/>
      <c r="V19" s="118"/>
      <c r="W19" s="118"/>
      <c r="X19" s="118"/>
      <c r="Y19" s="118"/>
      <c r="Z19" s="118"/>
      <c r="AA19" s="10"/>
      <c r="AB19" s="10"/>
      <c r="AC19" s="10"/>
      <c r="AD19" s="10"/>
      <c r="AE19" s="10"/>
      <c r="AF19" s="10"/>
      <c r="AG19" s="10"/>
      <c r="AH19" s="10"/>
    </row>
    <row r="20" spans="1:34 15861:15863" ht="9.6" customHeight="1" thickTop="1" x14ac:dyDescent="0.3">
      <c r="A20" s="18"/>
      <c r="B20" s="44"/>
      <c r="C20" s="47"/>
      <c r="D20" s="47"/>
      <c r="E20" s="47"/>
      <c r="F20" s="47"/>
      <c r="G20" s="47"/>
      <c r="H20" s="47"/>
      <c r="I20" s="45"/>
      <c r="J20" s="10"/>
      <c r="K20" s="118"/>
      <c r="L20" s="118"/>
      <c r="M20" s="118"/>
      <c r="N20" s="118"/>
      <c r="O20" s="118"/>
      <c r="P20" s="118"/>
      <c r="Q20" s="118"/>
      <c r="R20" s="118"/>
      <c r="S20" s="118"/>
      <c r="T20" s="118"/>
      <c r="U20" s="118"/>
      <c r="V20" s="118"/>
      <c r="W20" s="118"/>
      <c r="X20" s="118"/>
      <c r="Y20" s="118"/>
      <c r="Z20" s="118"/>
      <c r="AA20" s="10"/>
      <c r="AB20" s="10"/>
      <c r="AC20" s="10"/>
      <c r="AD20" s="10"/>
      <c r="AE20" s="10"/>
      <c r="AF20" s="10"/>
      <c r="AG20" s="10"/>
      <c r="AH20" s="10"/>
    </row>
    <row r="21" spans="1:34 15861:15863" ht="20.399999999999999" customHeight="1" x14ac:dyDescent="0.3">
      <c r="A21" s="18"/>
      <c r="B21" s="44"/>
      <c r="C21" s="48"/>
      <c r="D21" s="186"/>
      <c r="E21" s="186"/>
      <c r="F21" s="49"/>
      <c r="G21" s="187" t="str">
        <f>"ES:Documento explicativo"</f>
        <v>ES:Documento explicativo</v>
      </c>
      <c r="H21" s="187"/>
      <c r="I21" s="45"/>
      <c r="J21" s="10"/>
      <c r="K21" s="118"/>
      <c r="L21" s="118"/>
      <c r="M21" s="118"/>
      <c r="N21" s="118"/>
      <c r="O21" s="118"/>
      <c r="P21" s="118"/>
      <c r="Q21" s="118"/>
      <c r="R21" s="118"/>
      <c r="S21" s="118"/>
      <c r="T21" s="118"/>
      <c r="U21" s="118"/>
      <c r="V21" s="118"/>
      <c r="W21" s="118"/>
      <c r="X21" s="118"/>
      <c r="Y21" s="118"/>
      <c r="Z21" s="118"/>
      <c r="AA21" s="10"/>
      <c r="AB21" s="10"/>
      <c r="AC21" s="10"/>
      <c r="AD21" s="10"/>
      <c r="AE21" s="10"/>
      <c r="AF21" s="10"/>
      <c r="AG21" s="10"/>
      <c r="AH21" s="10"/>
    </row>
    <row r="22" spans="1:34 15861:15863" ht="7.95" customHeight="1" x14ac:dyDescent="0.3">
      <c r="A22" s="18"/>
      <c r="B22" s="44"/>
      <c r="C22" s="50"/>
      <c r="D22" s="50"/>
      <c r="E22" s="50"/>
      <c r="F22" s="50"/>
      <c r="G22" s="50"/>
      <c r="H22" s="50"/>
      <c r="I22" s="45"/>
      <c r="J22" s="10"/>
      <c r="K22" s="118"/>
      <c r="L22" s="118"/>
      <c r="M22" s="118"/>
      <c r="N22" s="118"/>
      <c r="O22" s="118"/>
      <c r="P22" s="118"/>
      <c r="Q22" s="118"/>
      <c r="R22" s="118"/>
      <c r="S22" s="118"/>
      <c r="T22" s="118"/>
      <c r="U22" s="118"/>
      <c r="V22" s="118"/>
      <c r="W22" s="118"/>
      <c r="X22" s="118"/>
      <c r="Y22" s="118"/>
      <c r="Z22" s="118"/>
      <c r="AA22" s="10"/>
      <c r="AB22" s="10"/>
      <c r="AC22" s="10"/>
      <c r="AD22" s="10"/>
      <c r="AE22" s="10"/>
      <c r="AF22" s="10"/>
      <c r="AG22" s="10"/>
      <c r="AH22" s="10"/>
    </row>
    <row r="23" spans="1:34 15861:15863" ht="30" x14ac:dyDescent="0.3">
      <c r="A23" s="18"/>
      <c r="B23" s="44"/>
      <c r="C23" s="200" t="s">
        <v>575</v>
      </c>
      <c r="D23" s="200"/>
      <c r="E23" s="200"/>
      <c r="F23" s="200"/>
      <c r="G23" s="200"/>
      <c r="H23" s="200"/>
      <c r="I23" s="45"/>
      <c r="J23" s="10"/>
      <c r="K23" s="118"/>
      <c r="L23" s="118"/>
      <c r="M23" s="118"/>
      <c r="N23" s="118"/>
      <c r="O23" s="118"/>
      <c r="P23" s="118"/>
      <c r="Q23" s="118"/>
      <c r="R23" s="118"/>
      <c r="S23" s="118"/>
      <c r="T23" s="118"/>
      <c r="U23" s="118"/>
      <c r="V23" s="118"/>
      <c r="W23" s="118"/>
      <c r="X23" s="118"/>
      <c r="Y23" s="118"/>
      <c r="Z23" s="118"/>
      <c r="AA23" s="10"/>
      <c r="AB23" s="10"/>
      <c r="AC23" s="10"/>
      <c r="AD23" s="10"/>
      <c r="AE23" s="10"/>
      <c r="AF23" s="10"/>
      <c r="AG23" s="10"/>
      <c r="AH23" s="10"/>
    </row>
    <row r="24" spans="1:34 15861:15863" ht="21.6" thickBot="1" x14ac:dyDescent="0.35">
      <c r="A24" s="18"/>
      <c r="B24" s="44"/>
      <c r="C24" s="201" t="str">
        <f>"BANANO "&amp;IF(ISBLANK(G6),"(indique tipo de banano en celda G6)",UPPER(G6))</f>
        <v>BANANO CONVENCIONAL</v>
      </c>
      <c r="D24" s="201"/>
      <c r="E24" s="201"/>
      <c r="F24" s="201"/>
      <c r="G24" s="201"/>
      <c r="H24" s="201"/>
      <c r="I24" s="45"/>
      <c r="J24" s="10"/>
      <c r="K24" s="118"/>
      <c r="L24" s="118"/>
      <c r="M24" s="118"/>
      <c r="N24" s="118"/>
      <c r="O24" s="118"/>
      <c r="P24" s="118"/>
      <c r="Q24" s="118"/>
      <c r="R24" s="118"/>
      <c r="S24" s="118"/>
      <c r="T24" s="118"/>
      <c r="U24" s="118"/>
      <c r="V24" s="118"/>
      <c r="W24" s="118"/>
      <c r="X24" s="118"/>
      <c r="Y24" s="118"/>
      <c r="Z24" s="118"/>
      <c r="AA24" s="10"/>
      <c r="AB24" s="10"/>
      <c r="AC24" s="10"/>
      <c r="AD24" s="10"/>
      <c r="AE24" s="10"/>
      <c r="AF24" s="10"/>
      <c r="AG24" s="10"/>
      <c r="AH24" s="10"/>
    </row>
    <row r="25" spans="1:34 15861:15863" ht="33" customHeight="1" thickBot="1" x14ac:dyDescent="0.35">
      <c r="A25" s="18"/>
      <c r="B25" s="44"/>
      <c r="C25" s="195" t="s">
        <v>510</v>
      </c>
      <c r="D25" s="196"/>
      <c r="E25" s="196"/>
      <c r="F25" s="196"/>
      <c r="G25" s="196"/>
      <c r="H25" s="197"/>
      <c r="I25" s="45"/>
      <c r="J25" s="10"/>
      <c r="K25" s="118"/>
      <c r="L25" s="118"/>
      <c r="M25" s="118"/>
      <c r="N25" s="118"/>
      <c r="O25" s="118"/>
      <c r="P25" s="118"/>
      <c r="Q25" s="118"/>
      <c r="R25" s="118"/>
      <c r="S25" s="118"/>
      <c r="T25" s="118"/>
      <c r="U25" s="118"/>
      <c r="V25" s="118"/>
      <c r="W25" s="118"/>
      <c r="X25" s="118"/>
      <c r="Y25" s="118"/>
      <c r="Z25" s="118"/>
      <c r="AA25" s="10"/>
      <c r="AB25" s="10"/>
      <c r="AC25" s="10"/>
      <c r="AD25" s="10"/>
      <c r="AE25" s="10"/>
      <c r="AF25" s="10"/>
      <c r="AG25" s="10"/>
      <c r="AH25" s="10"/>
    </row>
    <row r="26" spans="1:34 15861:15863" ht="8.4" customHeight="1" x14ac:dyDescent="0.3">
      <c r="A26" s="18"/>
      <c r="B26" s="44"/>
      <c r="C26" s="51"/>
      <c r="D26" s="52"/>
      <c r="E26" s="52"/>
      <c r="F26" s="52"/>
      <c r="G26" s="52"/>
      <c r="H26" s="50"/>
      <c r="I26" s="45"/>
      <c r="J26" s="10"/>
      <c r="K26" s="118"/>
      <c r="L26" s="118"/>
      <c r="M26" s="118"/>
      <c r="N26" s="118"/>
      <c r="O26" s="118"/>
      <c r="P26" s="118"/>
      <c r="Q26" s="118"/>
      <c r="R26" s="118"/>
      <c r="S26" s="118"/>
      <c r="T26" s="118"/>
      <c r="U26" s="118"/>
      <c r="V26" s="118"/>
      <c r="W26" s="118"/>
      <c r="X26" s="118"/>
      <c r="Y26" s="118"/>
      <c r="Z26" s="118"/>
      <c r="AA26" s="10"/>
      <c r="AB26" s="10"/>
      <c r="AC26" s="10"/>
      <c r="AD26" s="10"/>
      <c r="AE26" s="10"/>
      <c r="AF26" s="10"/>
      <c r="AG26" s="10"/>
      <c r="AH26" s="10"/>
      <c r="WLA26" s="13"/>
      <c r="WLB26" s="13"/>
      <c r="WLC26" s="13"/>
    </row>
    <row r="27" spans="1:34 15861:15863" ht="15.6" customHeight="1" x14ac:dyDescent="0.3">
      <c r="A27" s="18"/>
      <c r="B27" s="44"/>
      <c r="C27" s="53"/>
      <c r="D27" s="54"/>
      <c r="E27" s="52"/>
      <c r="F27" s="52"/>
      <c r="G27" s="52"/>
      <c r="H27" s="50"/>
      <c r="I27" s="45"/>
      <c r="J27" s="10"/>
      <c r="K27" s="118"/>
      <c r="L27" s="118"/>
      <c r="M27" s="118"/>
      <c r="N27" s="118"/>
      <c r="O27" s="118"/>
      <c r="P27" s="118"/>
      <c r="Q27" s="118"/>
      <c r="R27" s="118"/>
      <c r="S27" s="118"/>
      <c r="T27" s="118"/>
      <c r="U27" s="118"/>
      <c r="V27" s="118"/>
      <c r="W27" s="118"/>
      <c r="X27" s="118"/>
      <c r="Y27" s="118"/>
      <c r="Z27" s="118"/>
      <c r="AA27" s="10"/>
      <c r="AB27" s="10"/>
      <c r="AC27" s="10"/>
      <c r="AD27" s="10"/>
      <c r="AE27" s="10"/>
      <c r="AF27" s="10"/>
      <c r="AG27" s="10"/>
      <c r="AH27" s="10"/>
      <c r="WLA27" s="13"/>
      <c r="WLB27" s="13"/>
      <c r="WLC27" s="13"/>
    </row>
    <row r="28" spans="1:34 15861:15863" ht="15.6" customHeight="1" x14ac:dyDescent="0.3">
      <c r="A28" s="18"/>
      <c r="B28" s="44"/>
      <c r="C28" s="55" t="str">
        <f>"IDENTIFICACION DE LA PLANTACIÓN DE BANANO "&amp;IF(ISBLANK(G6),"(indique tipo de banano en celda G6)",UPPER(G6))&amp;" CON CERTIFICACIÓN FAIRTRADE"</f>
        <v>IDENTIFICACION DE LA PLANTACIÓN DE BANANO CONVENCIONAL CON CERTIFICACIÓN FAIRTRADE</v>
      </c>
      <c r="D28" s="56"/>
      <c r="E28" s="52"/>
      <c r="F28" s="52"/>
      <c r="G28" s="52"/>
      <c r="H28" s="50"/>
      <c r="I28" s="45"/>
      <c r="J28" s="10"/>
      <c r="K28" s="118"/>
      <c r="L28" s="118"/>
      <c r="M28" s="118"/>
      <c r="N28" s="118"/>
      <c r="O28" s="118"/>
      <c r="P28" s="118"/>
      <c r="Q28" s="118"/>
      <c r="R28" s="118"/>
      <c r="S28" s="118"/>
      <c r="T28" s="118"/>
      <c r="U28" s="118"/>
      <c r="V28" s="118"/>
      <c r="W28" s="118"/>
      <c r="X28" s="118"/>
      <c r="Y28" s="118"/>
      <c r="Z28" s="118"/>
      <c r="AA28" s="10"/>
      <c r="AB28" s="10"/>
      <c r="AC28" s="10"/>
      <c r="AD28" s="10"/>
      <c r="AE28" s="10"/>
      <c r="AF28" s="10"/>
      <c r="AG28" s="10"/>
      <c r="AH28" s="10"/>
      <c r="WLA28" s="13"/>
      <c r="WLB28" s="13"/>
      <c r="WLC28" s="13"/>
    </row>
    <row r="29" spans="1:34 15861:15863" ht="15.6" customHeight="1" x14ac:dyDescent="0.3">
      <c r="A29" s="18"/>
      <c r="B29" s="44"/>
      <c r="C29" s="57" t="s">
        <v>261</v>
      </c>
      <c r="D29" s="17"/>
      <c r="E29" s="52"/>
      <c r="F29" s="52"/>
      <c r="G29" s="52"/>
      <c r="H29" s="50"/>
      <c r="I29" s="45"/>
      <c r="J29" s="10"/>
      <c r="K29" s="118"/>
      <c r="L29" s="118"/>
      <c r="M29" s="118"/>
      <c r="N29" s="118"/>
      <c r="O29" s="118"/>
      <c r="P29" s="118"/>
      <c r="Q29" s="118"/>
      <c r="R29" s="118"/>
      <c r="S29" s="118"/>
      <c r="T29" s="118"/>
      <c r="U29" s="118"/>
      <c r="V29" s="118"/>
      <c r="W29" s="118"/>
      <c r="X29" s="118"/>
      <c r="Y29" s="118"/>
      <c r="Z29" s="118"/>
      <c r="AA29" s="10"/>
      <c r="AB29" s="10"/>
      <c r="AC29" s="10"/>
      <c r="AD29" s="10"/>
      <c r="AE29" s="10"/>
      <c r="AF29" s="10"/>
      <c r="AG29" s="10"/>
      <c r="AH29" s="10"/>
      <c r="WLA29" s="13"/>
      <c r="WLB29" s="13"/>
      <c r="WLC29" s="13"/>
    </row>
    <row r="30" spans="1:34 15861:15863" ht="15.6" customHeight="1" x14ac:dyDescent="0.3">
      <c r="A30" s="18"/>
      <c r="B30" s="44"/>
      <c r="C30" s="58"/>
      <c r="D30" s="58"/>
      <c r="E30" s="58"/>
      <c r="F30" s="58"/>
      <c r="G30" s="58"/>
      <c r="H30" s="58"/>
      <c r="I30" s="45"/>
      <c r="J30" s="10"/>
      <c r="K30" s="118"/>
      <c r="L30" s="118"/>
      <c r="M30" s="118"/>
      <c r="N30" s="118"/>
      <c r="O30" s="118"/>
      <c r="P30" s="118"/>
      <c r="Q30" s="118"/>
      <c r="R30" s="118"/>
      <c r="S30" s="118"/>
      <c r="T30" s="118"/>
      <c r="U30" s="118"/>
      <c r="V30" s="118"/>
      <c r="W30" s="118"/>
      <c r="X30" s="118"/>
      <c r="Y30" s="118"/>
      <c r="Z30" s="118"/>
      <c r="AA30" s="10"/>
      <c r="AB30" s="10"/>
      <c r="AC30" s="10"/>
      <c r="AD30" s="10"/>
      <c r="AE30" s="10"/>
      <c r="AF30" s="10"/>
      <c r="AG30" s="10"/>
      <c r="AH30" s="10"/>
      <c r="WLA30" s="13"/>
      <c r="WLB30" s="13"/>
      <c r="WLC30" s="13"/>
    </row>
    <row r="31" spans="1:34 15861:15863" ht="4.95" customHeight="1" x14ac:dyDescent="0.3">
      <c r="A31" s="18"/>
      <c r="B31" s="44"/>
      <c r="C31" s="52"/>
      <c r="D31" s="52"/>
      <c r="E31" s="52"/>
      <c r="F31" s="52"/>
      <c r="G31" s="52"/>
      <c r="H31" s="50"/>
      <c r="I31" s="45"/>
      <c r="J31" s="10"/>
      <c r="K31" s="118"/>
      <c r="L31" s="118"/>
      <c r="M31" s="118"/>
      <c r="N31" s="118"/>
      <c r="O31" s="118"/>
      <c r="P31" s="118"/>
      <c r="Q31" s="118"/>
      <c r="R31" s="118"/>
      <c r="S31" s="118"/>
      <c r="T31" s="118"/>
      <c r="U31" s="118"/>
      <c r="V31" s="118"/>
      <c r="W31" s="118"/>
      <c r="X31" s="118"/>
      <c r="Y31" s="118"/>
      <c r="Z31" s="118"/>
      <c r="AA31" s="10"/>
      <c r="AB31" s="10"/>
      <c r="AC31" s="10"/>
      <c r="AD31" s="10"/>
      <c r="AE31" s="10"/>
      <c r="AF31" s="10"/>
      <c r="AG31" s="10"/>
      <c r="AH31" s="10"/>
      <c r="WLA31" s="13"/>
      <c r="WLB31" s="13"/>
      <c r="WLC31" s="13"/>
    </row>
    <row r="32" spans="1:34 15861:15863" ht="15.6" customHeight="1" x14ac:dyDescent="0.3">
      <c r="A32" s="18"/>
      <c r="B32" s="44"/>
      <c r="C32" s="142" t="str">
        <f>"DATOS DE PRODUCCIÓN DE BANANO "&amp;IF(ISBLANK(G6),"(indique tipo de banano en celda G6)",UPPER(G6))</f>
        <v>DATOS DE PRODUCCIÓN DE BANANO CONVENCIONAL</v>
      </c>
      <c r="D32" s="59"/>
      <c r="E32" s="52"/>
      <c r="F32" s="60"/>
      <c r="G32" s="60"/>
      <c r="H32" s="50"/>
      <c r="I32" s="45"/>
      <c r="J32" s="10"/>
      <c r="K32" s="118"/>
      <c r="L32" s="118"/>
      <c r="M32" s="118"/>
      <c r="N32" s="118"/>
      <c r="O32" s="118"/>
      <c r="P32" s="118"/>
      <c r="Q32" s="118"/>
      <c r="R32" s="118"/>
      <c r="S32" s="118"/>
      <c r="T32" s="118"/>
      <c r="U32" s="118"/>
      <c r="V32" s="118"/>
      <c r="W32" s="118"/>
      <c r="X32" s="118"/>
      <c r="Y32" s="118"/>
      <c r="Z32" s="118"/>
      <c r="AA32" s="10"/>
      <c r="AB32" s="10"/>
      <c r="AC32" s="10"/>
      <c r="AD32" s="10"/>
      <c r="AE32" s="10"/>
      <c r="AF32" s="10"/>
      <c r="AG32" s="10"/>
      <c r="AH32" s="10"/>
    </row>
    <row r="33" spans="1:34 15861:15863" ht="15.6" customHeight="1" x14ac:dyDescent="0.3">
      <c r="A33" s="18"/>
      <c r="B33" s="61"/>
      <c r="C33" s="71" t="str">
        <f>"Número de fincas "&amp;IF(G6="convencional", "convencionales", "orgánicas")&amp;", registradas con el número FLOid "&amp;D29&amp;":"</f>
        <v>Número de fincas convencionales, registradas con el número FLOid :</v>
      </c>
      <c r="D33" s="5"/>
      <c r="E33" s="63"/>
      <c r="F33" s="63"/>
      <c r="G33" s="60"/>
      <c r="H33" s="64"/>
      <c r="I33" s="45"/>
      <c r="J33" s="10"/>
      <c r="K33" s="118"/>
      <c r="L33" s="118"/>
      <c r="M33" s="118"/>
      <c r="N33" s="118"/>
      <c r="O33" s="118"/>
      <c r="P33" s="118"/>
      <c r="Q33" s="118"/>
      <c r="R33" s="118"/>
      <c r="S33" s="118"/>
      <c r="T33" s="118"/>
      <c r="U33" s="118"/>
      <c r="V33" s="118"/>
      <c r="W33" s="118"/>
      <c r="X33" s="118"/>
      <c r="Y33" s="118"/>
      <c r="Z33" s="118"/>
      <c r="AA33" s="10"/>
      <c r="AB33" s="10"/>
      <c r="AC33" s="10"/>
      <c r="AD33" s="10"/>
      <c r="AE33" s="10"/>
      <c r="AF33" s="10"/>
      <c r="AG33" s="10"/>
      <c r="AH33" s="10"/>
    </row>
    <row r="34" spans="1:34 15861:15863" ht="15.6" customHeight="1" x14ac:dyDescent="0.3">
      <c r="A34" s="18"/>
      <c r="B34" s="61"/>
      <c r="C34" s="63"/>
      <c r="D34" s="63"/>
      <c r="E34" s="63"/>
      <c r="F34" s="63"/>
      <c r="G34" s="60"/>
      <c r="H34" s="64"/>
      <c r="I34" s="45"/>
      <c r="J34" s="10"/>
      <c r="K34" s="128"/>
      <c r="L34" s="128"/>
      <c r="M34" s="118"/>
      <c r="N34" s="128"/>
      <c r="O34" s="128"/>
      <c r="P34" s="118"/>
      <c r="Q34" s="128"/>
      <c r="R34" s="128"/>
      <c r="S34" s="118"/>
      <c r="T34" s="118"/>
      <c r="U34" s="118"/>
      <c r="V34" s="118"/>
      <c r="W34" s="118"/>
      <c r="X34" s="118"/>
      <c r="Y34" s="118"/>
      <c r="Z34" s="118"/>
      <c r="AA34" s="10"/>
      <c r="AB34" s="10"/>
      <c r="AC34" s="10"/>
      <c r="AD34" s="10"/>
      <c r="AE34" s="10"/>
      <c r="AF34" s="10"/>
      <c r="AG34" s="10"/>
      <c r="AH34" s="10"/>
    </row>
    <row r="35" spans="1:34 15861:15863" ht="15.6" customHeight="1" x14ac:dyDescent="0.3">
      <c r="A35" s="18"/>
      <c r="B35" s="61"/>
      <c r="C35" s="72" t="str">
        <f>"Área en producción "&amp;IF(ISBLANK(G6),"(indique tipo de banano en celda G6)","(banano "&amp;(G6)&amp;")")&amp;":"</f>
        <v>Área en producción (banano convencional):</v>
      </c>
      <c r="D35" s="5"/>
      <c r="E35" s="76" t="s">
        <v>31</v>
      </c>
      <c r="F35" s="65"/>
      <c r="G35" s="60"/>
      <c r="H35" s="64"/>
      <c r="I35" s="45"/>
      <c r="J35" s="10"/>
      <c r="K35" s="128"/>
      <c r="L35" s="128"/>
      <c r="M35" s="118"/>
      <c r="N35" s="128"/>
      <c r="O35" s="128"/>
      <c r="P35" s="118"/>
      <c r="Q35" s="128"/>
      <c r="R35" s="128"/>
      <c r="S35" s="118"/>
      <c r="T35" s="118"/>
      <c r="U35" s="118"/>
      <c r="V35" s="118"/>
      <c r="W35" s="118"/>
      <c r="X35" s="118"/>
      <c r="Y35" s="118"/>
      <c r="Z35" s="118"/>
      <c r="AA35" s="10"/>
      <c r="AB35" s="10"/>
      <c r="AC35" s="10"/>
      <c r="AD35" s="10"/>
      <c r="AE35" s="10"/>
      <c r="AF35" s="10"/>
      <c r="AG35" s="10"/>
      <c r="AH35" s="10"/>
    </row>
    <row r="36" spans="1:34 15861:15863" ht="15.6" customHeight="1" x14ac:dyDescent="0.3">
      <c r="A36" s="18"/>
      <c r="B36" s="44"/>
      <c r="C36" s="73" t="str">
        <f>"(Ingrese la suma de las áreas de todas las fincas "&amp;IF(G6="convencional", "convencionales", "orgánicas")&amp;", registradas con el número FLOid "&amp;D29&amp;")"</f>
        <v>(Ingrese la suma de las áreas de todas las fincas convencionales, registradas con el número FLOid )</v>
      </c>
      <c r="D36" s="63"/>
      <c r="E36" s="63"/>
      <c r="F36" s="63"/>
      <c r="G36" s="60"/>
      <c r="H36" s="64"/>
      <c r="I36" s="45"/>
      <c r="J36" s="10"/>
      <c r="K36" s="128"/>
      <c r="L36" s="128"/>
      <c r="M36" s="118"/>
      <c r="N36" s="128"/>
      <c r="O36" s="128"/>
      <c r="P36" s="118"/>
      <c r="Q36" s="128"/>
      <c r="R36" s="128"/>
      <c r="S36" s="118"/>
      <c r="T36" s="118"/>
      <c r="U36" s="118"/>
      <c r="V36" s="118"/>
      <c r="W36" s="118"/>
      <c r="X36" s="118"/>
      <c r="Y36" s="118"/>
      <c r="Z36" s="118"/>
      <c r="AA36" s="10"/>
      <c r="AB36" s="10"/>
      <c r="AC36" s="10"/>
      <c r="AD36" s="10"/>
      <c r="AE36" s="10"/>
      <c r="AF36" s="10"/>
      <c r="AG36" s="10"/>
      <c r="AH36" s="10"/>
    </row>
    <row r="37" spans="1:34 15861:15863" ht="15.6" customHeight="1" x14ac:dyDescent="0.3">
      <c r="A37" s="18"/>
      <c r="B37" s="61"/>
      <c r="C37" s="72" t="str">
        <f>"Productividad "&amp;IF(ISBLANK(G6),"(indique tipo de banano en celda G6)","(banano "&amp;(G6)&amp;")")&amp;":"</f>
        <v>Productividad (banano convencional):</v>
      </c>
      <c r="D37" s="6"/>
      <c r="E37" s="77" t="s">
        <v>494</v>
      </c>
      <c r="F37" s="78"/>
      <c r="G37" s="64"/>
      <c r="H37" s="64"/>
      <c r="I37" s="45"/>
      <c r="J37" s="10"/>
      <c r="K37" s="128"/>
      <c r="L37" s="128"/>
      <c r="M37" s="118"/>
      <c r="N37" s="128"/>
      <c r="O37" s="128"/>
      <c r="P37" s="118"/>
      <c r="Q37" s="128"/>
      <c r="R37" s="128"/>
      <c r="S37" s="118"/>
      <c r="T37" s="118"/>
      <c r="U37" s="118"/>
      <c r="V37" s="118"/>
      <c r="W37" s="118"/>
      <c r="X37" s="118"/>
      <c r="Y37" s="118"/>
      <c r="Z37" s="118"/>
      <c r="AA37" s="10"/>
      <c r="AB37" s="10"/>
      <c r="AC37" s="10"/>
      <c r="AD37" s="10"/>
      <c r="AE37" s="10"/>
      <c r="AF37" s="10"/>
      <c r="AG37" s="10"/>
      <c r="AH37" s="10"/>
    </row>
    <row r="38" spans="1:34 15861:15863" ht="15.6" customHeight="1" x14ac:dyDescent="0.3">
      <c r="A38" s="18"/>
      <c r="B38" s="44"/>
      <c r="C38" s="73" t="str">
        <f>"(Ingrese la productividad representativa de todas sus fincas "&amp;IF(G6="convencional", "convencionales", "orgánicas")&amp;", registradas con el número FLOid "&amp;D29&amp;")"</f>
        <v>(Ingrese la productividad representativa de todas sus fincas convencionales, registradas con el número FLOid )</v>
      </c>
      <c r="D38" s="63"/>
      <c r="E38" s="63"/>
      <c r="F38" s="63"/>
      <c r="G38" s="60"/>
      <c r="H38" s="64"/>
      <c r="I38" s="45"/>
      <c r="J38" s="10"/>
      <c r="K38" s="128"/>
      <c r="L38" s="128"/>
      <c r="M38" s="118"/>
      <c r="N38" s="128"/>
      <c r="O38" s="128"/>
      <c r="P38" s="118"/>
      <c r="Q38" s="128"/>
      <c r="R38" s="128"/>
      <c r="S38" s="118"/>
      <c r="T38" s="118"/>
      <c r="U38" s="118"/>
      <c r="V38" s="118"/>
      <c r="W38" s="118"/>
      <c r="X38" s="118"/>
      <c r="Y38" s="118"/>
      <c r="Z38" s="118"/>
      <c r="AA38" s="10"/>
      <c r="AB38" s="10"/>
      <c r="AC38" s="10"/>
      <c r="AD38" s="10"/>
      <c r="AE38" s="10"/>
      <c r="AF38" s="10"/>
      <c r="AG38" s="10"/>
      <c r="AH38" s="10"/>
    </row>
    <row r="39" spans="1:34 15861:15863" ht="15.6" customHeight="1" x14ac:dyDescent="0.3">
      <c r="A39" s="18"/>
      <c r="B39" s="44"/>
      <c r="C39" s="70"/>
      <c r="D39" s="70"/>
      <c r="E39" s="70"/>
      <c r="F39" s="63"/>
      <c r="G39" s="66"/>
      <c r="H39" s="50"/>
      <c r="I39" s="45"/>
      <c r="J39" s="10"/>
      <c r="K39" s="118"/>
      <c r="L39" s="118"/>
      <c r="M39" s="118"/>
      <c r="N39" s="118"/>
      <c r="O39" s="118"/>
      <c r="P39" s="129"/>
      <c r="Q39" s="128"/>
      <c r="R39" s="128"/>
      <c r="S39" s="118"/>
      <c r="T39" s="118"/>
      <c r="U39" s="118"/>
      <c r="V39" s="118"/>
      <c r="W39" s="118"/>
      <c r="X39" s="118"/>
      <c r="Y39" s="118"/>
      <c r="Z39" s="118"/>
      <c r="AA39" s="10"/>
      <c r="AB39" s="10"/>
      <c r="AC39" s="10"/>
      <c r="AD39" s="10"/>
      <c r="AE39" s="10"/>
      <c r="AF39" s="10"/>
      <c r="AG39" s="10"/>
      <c r="AH39" s="10"/>
      <c r="WLA39" s="13"/>
      <c r="WLB39" s="13"/>
      <c r="WLC39" s="13"/>
    </row>
    <row r="40" spans="1:34 15861:15863" ht="15.6" customHeight="1" x14ac:dyDescent="0.3">
      <c r="A40" s="18"/>
      <c r="B40" s="44"/>
      <c r="C40" s="142" t="str">
        <f>"NÚMERO DE TRABAJADORES DE BANANO "&amp;IF(ISBLANK(G6),"(indique tipo de banano en celda G6)",UPPER(G6))</f>
        <v>NÚMERO DE TRABAJADORES DE BANANO CONVENCIONAL</v>
      </c>
      <c r="D40" s="67"/>
      <c r="E40" s="67"/>
      <c r="F40" s="67"/>
      <c r="G40" s="67"/>
      <c r="H40" s="64"/>
      <c r="I40" s="45"/>
      <c r="J40" s="10"/>
      <c r="K40" s="118"/>
      <c r="L40" s="118"/>
      <c r="M40" s="118"/>
      <c r="N40" s="118"/>
      <c r="O40" s="118"/>
      <c r="P40" s="129"/>
      <c r="Q40" s="128"/>
      <c r="R40" s="128"/>
      <c r="S40" s="118"/>
      <c r="T40" s="118"/>
      <c r="U40" s="118"/>
      <c r="V40" s="118"/>
      <c r="W40" s="118"/>
      <c r="X40" s="118"/>
      <c r="Y40" s="118"/>
      <c r="Z40" s="118"/>
      <c r="AA40" s="10"/>
      <c r="AB40" s="10"/>
      <c r="AC40" s="10"/>
      <c r="AD40" s="10"/>
      <c r="AE40" s="10"/>
      <c r="AF40" s="10"/>
      <c r="AG40" s="10"/>
      <c r="AH40" s="10"/>
    </row>
    <row r="41" spans="1:34 15861:15863" ht="57.6" x14ac:dyDescent="0.3">
      <c r="A41" s="20"/>
      <c r="B41" s="62"/>
      <c r="C41" s="120" t="s">
        <v>514</v>
      </c>
      <c r="D41" s="68"/>
      <c r="E41" s="68"/>
      <c r="F41" s="68"/>
      <c r="G41" s="68"/>
      <c r="H41" s="68"/>
      <c r="I41" s="69"/>
      <c r="J41" s="10"/>
      <c r="K41" s="118"/>
      <c r="L41" s="118"/>
      <c r="M41" s="118"/>
      <c r="N41" s="118"/>
      <c r="O41" s="118"/>
      <c r="P41" s="129"/>
      <c r="Q41" s="128"/>
      <c r="R41" s="128"/>
      <c r="S41" s="118"/>
      <c r="T41" s="118"/>
      <c r="U41" s="118"/>
      <c r="V41" s="118"/>
      <c r="W41" s="118"/>
      <c r="X41" s="118"/>
      <c r="Y41" s="118"/>
      <c r="Z41" s="118"/>
      <c r="AA41" s="10"/>
      <c r="AB41" s="10"/>
      <c r="AC41" s="10"/>
      <c r="AD41" s="10"/>
      <c r="AE41" s="10"/>
      <c r="AF41" s="10"/>
      <c r="AG41" s="10"/>
      <c r="AH41" s="10"/>
    </row>
    <row r="42" spans="1:34 15861:15863" ht="15.6" customHeight="1" x14ac:dyDescent="0.3">
      <c r="A42" s="20"/>
      <c r="B42" s="62"/>
      <c r="C42" s="68"/>
      <c r="D42" s="68"/>
      <c r="E42" s="68"/>
      <c r="F42" s="68"/>
      <c r="G42" s="68"/>
      <c r="H42" s="68"/>
      <c r="I42" s="69"/>
      <c r="J42" s="10"/>
      <c r="K42" s="118"/>
      <c r="L42" s="118"/>
      <c r="M42" s="118"/>
      <c r="N42" s="118"/>
      <c r="O42" s="118"/>
      <c r="P42" s="118"/>
      <c r="Q42" s="128"/>
      <c r="R42" s="128"/>
      <c r="S42" s="118"/>
      <c r="T42" s="118"/>
      <c r="U42" s="118"/>
      <c r="V42" s="118"/>
      <c r="W42" s="118"/>
      <c r="X42" s="118"/>
      <c r="Y42" s="118"/>
      <c r="Z42" s="118"/>
      <c r="AA42" s="10"/>
      <c r="AB42" s="10"/>
      <c r="AC42" s="10"/>
      <c r="AD42" s="10"/>
      <c r="AE42" s="10"/>
      <c r="AF42" s="10"/>
      <c r="AG42" s="10"/>
      <c r="AH42" s="10"/>
    </row>
    <row r="43" spans="1:34 15861:15863" ht="15.6" customHeight="1" x14ac:dyDescent="0.3">
      <c r="A43" s="20"/>
      <c r="B43" s="62"/>
      <c r="C43" s="126" t="s">
        <v>515</v>
      </c>
      <c r="D43" s="68"/>
      <c r="E43" s="68"/>
      <c r="F43" s="68"/>
      <c r="G43" s="68"/>
      <c r="H43" s="68"/>
      <c r="I43" s="69"/>
      <c r="J43" s="10"/>
      <c r="K43" s="118"/>
      <c r="L43" s="118"/>
      <c r="M43" s="118"/>
      <c r="N43" s="118"/>
      <c r="O43" s="118"/>
      <c r="P43" s="118"/>
      <c r="Q43" s="128"/>
      <c r="R43" s="128"/>
      <c r="S43" s="118"/>
      <c r="T43" s="118"/>
      <c r="U43" s="118"/>
      <c r="V43" s="118"/>
      <c r="W43" s="118"/>
      <c r="X43" s="118"/>
      <c r="Y43" s="118"/>
      <c r="Z43" s="118"/>
      <c r="AA43" s="10"/>
      <c r="AB43" s="10"/>
      <c r="AC43" s="10"/>
      <c r="AD43" s="10"/>
      <c r="AE43" s="10"/>
      <c r="AF43" s="10"/>
      <c r="AG43" s="10"/>
      <c r="AH43" s="10"/>
    </row>
    <row r="44" spans="1:34 15861:15863" ht="15.6" customHeight="1" x14ac:dyDescent="0.3">
      <c r="A44" s="20"/>
      <c r="B44" s="62"/>
      <c r="C44" s="68" t="str">
        <f>"- Deberá ingresar la suma de los trabajadores DE TODAS LAS FINCAS DE BANANO "&amp;UPPER(G6)&amp;", registradas con el número FLOid "&amp;D29&amp;"."</f>
        <v>- Deberá ingresar la suma de los trabajadores DE TODAS LAS FINCAS DE BANANO CONVENCIONAL, registradas con el número FLOid .</v>
      </c>
      <c r="D44" s="68"/>
      <c r="E44" s="68"/>
      <c r="F44" s="68"/>
      <c r="G44" s="68"/>
      <c r="H44" s="68"/>
      <c r="I44" s="69"/>
      <c r="J44" s="10"/>
      <c r="K44" s="118"/>
      <c r="L44" s="118"/>
      <c r="M44" s="118"/>
      <c r="N44" s="118"/>
      <c r="O44" s="118"/>
      <c r="P44" s="118"/>
      <c r="Q44" s="128"/>
      <c r="R44" s="128"/>
      <c r="S44" s="118"/>
      <c r="T44" s="118"/>
      <c r="U44" s="118"/>
      <c r="V44" s="118"/>
      <c r="W44" s="118"/>
      <c r="X44" s="118"/>
      <c r="Y44" s="118"/>
      <c r="Z44" s="118"/>
      <c r="AA44" s="10"/>
      <c r="AB44" s="10"/>
      <c r="AC44" s="10"/>
      <c r="AD44" s="10"/>
      <c r="AE44" s="10"/>
      <c r="AF44" s="10"/>
      <c r="AG44" s="10"/>
      <c r="AH44" s="10"/>
    </row>
    <row r="45" spans="1:34 15861:15863" ht="15.6" customHeight="1" x14ac:dyDescent="0.3">
      <c r="A45" s="20"/>
      <c r="B45" s="62"/>
      <c r="C45" s="68" t="str">
        <f>"- Los números totales de trabajadores contratados y subcontratados, ingresados en cada una de las tres tablas, deben coincidir. Asegúrese que coincidan."</f>
        <v>- Los números totales de trabajadores contratados y subcontratados, ingresados en cada una de las tres tablas, deben coincidir. Asegúrese que coincidan.</v>
      </c>
      <c r="D45" s="68"/>
      <c r="E45" s="68"/>
      <c r="F45" s="68"/>
      <c r="G45" s="68"/>
      <c r="H45" s="68"/>
      <c r="I45" s="69"/>
      <c r="J45" s="10"/>
      <c r="K45" s="118"/>
      <c r="L45" s="118"/>
      <c r="M45" s="118"/>
      <c r="N45" s="118"/>
      <c r="O45" s="118"/>
      <c r="P45" s="118"/>
      <c r="Q45" s="128"/>
      <c r="R45" s="128"/>
      <c r="S45" s="118"/>
      <c r="T45" s="118"/>
      <c r="U45" s="118"/>
      <c r="V45" s="118"/>
      <c r="W45" s="118"/>
      <c r="X45" s="118"/>
      <c r="Y45" s="118"/>
      <c r="Z45" s="118"/>
      <c r="AA45" s="10"/>
      <c r="AB45" s="10"/>
      <c r="AC45" s="10"/>
      <c r="AD45" s="10"/>
      <c r="AE45" s="10"/>
      <c r="AF45" s="10"/>
      <c r="AG45" s="10"/>
      <c r="AH45" s="10"/>
    </row>
    <row r="46" spans="1:34 15861:15863" ht="15.6" customHeight="1" x14ac:dyDescent="0.3">
      <c r="A46" s="20"/>
      <c r="B46" s="62"/>
      <c r="C46" s="126" t="str">
        <f>"- ¿Cómo calcular e ingresar el número de trabajadores que trabajan a tiempo parcial?"</f>
        <v>- ¿Cómo calcular e ingresar el número de trabajadores que trabajan a tiempo parcial?</v>
      </c>
      <c r="D46" s="68"/>
      <c r="E46" s="68"/>
      <c r="F46" s="68"/>
      <c r="G46" s="68"/>
      <c r="H46" s="68"/>
      <c r="I46" s="69"/>
      <c r="J46" s="10"/>
      <c r="K46" s="118"/>
      <c r="L46" s="118"/>
      <c r="M46" s="118"/>
      <c r="N46" s="118"/>
      <c r="O46" s="118"/>
      <c r="P46" s="118"/>
      <c r="Q46" s="128"/>
      <c r="R46" s="128"/>
      <c r="S46" s="118"/>
      <c r="T46" s="118"/>
      <c r="U46" s="118"/>
      <c r="V46" s="118"/>
      <c r="W46" s="118"/>
      <c r="X46" s="118"/>
      <c r="Y46" s="118"/>
      <c r="Z46" s="118"/>
      <c r="AA46" s="10"/>
      <c r="AB46" s="10"/>
      <c r="AC46" s="10"/>
      <c r="AD46" s="10"/>
      <c r="AE46" s="10"/>
      <c r="AF46" s="10"/>
      <c r="AG46" s="10"/>
      <c r="AH46" s="10"/>
    </row>
    <row r="47" spans="1:34 15861:15863" ht="15.6" customHeight="1" x14ac:dyDescent="0.3">
      <c r="A47" s="20"/>
      <c r="B47" s="62"/>
      <c r="C47" s="126" t="str">
        <f>"  Debe multiplicar el ''número de trabajadores a tiempo parcial'' por el ''número de días que han trabajado por semana'' y dividirlo entre el ''número máximo de"</f>
        <v xml:space="preserve">  Debe multiplicar el ''número de trabajadores a tiempo parcial'' por el ''número de días que han trabajado por semana'' y dividirlo entre el ''número máximo de</v>
      </c>
      <c r="D47" s="68"/>
      <c r="E47" s="68"/>
      <c r="F47" s="68"/>
      <c r="G47" s="68"/>
      <c r="H47" s="68"/>
      <c r="I47" s="69"/>
      <c r="J47" s="10"/>
      <c r="K47" s="118"/>
      <c r="L47" s="118"/>
      <c r="M47" s="118"/>
      <c r="N47" s="118"/>
      <c r="O47" s="118"/>
      <c r="P47" s="118"/>
      <c r="Q47" s="128"/>
      <c r="R47" s="128"/>
      <c r="S47" s="118"/>
      <c r="T47" s="118"/>
      <c r="U47" s="118"/>
      <c r="V47" s="118"/>
      <c r="W47" s="118"/>
      <c r="X47" s="118"/>
      <c r="Y47" s="118"/>
      <c r="Z47" s="118"/>
      <c r="AA47" s="10"/>
      <c r="AB47" s="10"/>
      <c r="AC47" s="10"/>
      <c r="AD47" s="10"/>
      <c r="AE47" s="10"/>
      <c r="AF47" s="10"/>
      <c r="AG47" s="10"/>
      <c r="AH47" s="10"/>
    </row>
    <row r="48" spans="1:34 15861:15863" ht="15.6" customHeight="1" x14ac:dyDescent="0.3">
      <c r="A48" s="20"/>
      <c r="B48" s="62"/>
      <c r="C48" s="126" t="str">
        <f>"  días que un trabajador a tiempo completo podría trabajar por semana, de acuerdo a ley''. El resultado es el número de trabajadores que debe ingresar en la tabla."</f>
        <v xml:space="preserve">  días que un trabajador a tiempo completo podría trabajar por semana, de acuerdo a ley''. El resultado es el número de trabajadores que debe ingresar en la tabla.</v>
      </c>
      <c r="D48" s="68"/>
      <c r="E48" s="68"/>
      <c r="F48" s="68"/>
      <c r="G48" s="68"/>
      <c r="H48" s="68"/>
      <c r="I48" s="69"/>
      <c r="J48" s="10"/>
      <c r="K48" s="118"/>
      <c r="L48" s="118"/>
      <c r="M48" s="118"/>
      <c r="N48" s="118"/>
      <c r="O48" s="118"/>
      <c r="P48" s="118"/>
      <c r="Q48" s="128"/>
      <c r="R48" s="128"/>
      <c r="S48" s="118"/>
      <c r="T48" s="118"/>
      <c r="U48" s="118"/>
      <c r="V48" s="118"/>
      <c r="W48" s="118"/>
      <c r="X48" s="118"/>
      <c r="Y48" s="118"/>
      <c r="Z48" s="118"/>
      <c r="AA48" s="10"/>
      <c r="AB48" s="10"/>
      <c r="AC48" s="10"/>
      <c r="AD48" s="10"/>
      <c r="AE48" s="10"/>
      <c r="AF48" s="10"/>
      <c r="AG48" s="10"/>
      <c r="AH48" s="10"/>
    </row>
    <row r="49" spans="1:34 15862:15862" ht="15.6" customHeight="1" x14ac:dyDescent="0.3">
      <c r="A49" s="18"/>
      <c r="B49" s="44"/>
      <c r="C49" s="188" t="str">
        <f>"a) según área de trabajo, para banano "&amp;IF(ISBLANK(G6),"(indique tipo de banano en celda G6)",(G6))</f>
        <v>a) según área de trabajo, para banano convencional</v>
      </c>
      <c r="D49" s="198" t="s">
        <v>264</v>
      </c>
      <c r="E49" s="199"/>
      <c r="F49" s="121" t="s">
        <v>513</v>
      </c>
      <c r="G49" s="68"/>
      <c r="H49" s="68"/>
      <c r="I49" s="45"/>
      <c r="J49" s="14"/>
      <c r="K49" s="118"/>
      <c r="L49" s="118"/>
      <c r="M49" s="118"/>
      <c r="N49" s="118"/>
      <c r="O49" s="118"/>
      <c r="P49" s="118"/>
      <c r="Q49" s="128"/>
      <c r="R49" s="128"/>
      <c r="S49" s="118"/>
      <c r="T49" s="118"/>
      <c r="U49" s="118"/>
      <c r="V49" s="118"/>
      <c r="W49" s="118"/>
      <c r="X49" s="118"/>
      <c r="Y49" s="118"/>
      <c r="Z49" s="118"/>
      <c r="AA49" s="10"/>
      <c r="AB49" s="10"/>
      <c r="AC49" s="10"/>
      <c r="AD49" s="10"/>
      <c r="AE49" s="10"/>
      <c r="AF49" s="10"/>
      <c r="AG49" s="10"/>
      <c r="AH49" s="10"/>
    </row>
    <row r="50" spans="1:34 15862:15862" ht="15.6" customHeight="1" x14ac:dyDescent="0.3">
      <c r="A50" s="18"/>
      <c r="B50" s="44"/>
      <c r="C50" s="189"/>
      <c r="D50" s="81" t="s">
        <v>77</v>
      </c>
      <c r="E50" s="82" t="s">
        <v>289</v>
      </c>
      <c r="F50" s="122"/>
      <c r="G50" s="68"/>
      <c r="H50" s="68"/>
      <c r="I50" s="45"/>
      <c r="J50" s="14"/>
      <c r="K50" s="118"/>
      <c r="L50" s="118"/>
      <c r="M50" s="118"/>
      <c r="N50" s="118"/>
      <c r="O50" s="118"/>
      <c r="P50" s="118"/>
      <c r="Q50" s="128"/>
      <c r="R50" s="128"/>
      <c r="S50" s="118"/>
      <c r="T50" s="118"/>
      <c r="U50" s="118"/>
      <c r="V50" s="118"/>
      <c r="W50" s="118"/>
      <c r="X50" s="118"/>
      <c r="Y50" s="118"/>
      <c r="Z50" s="118"/>
      <c r="AA50" s="10"/>
      <c r="AB50" s="10"/>
      <c r="AC50" s="10"/>
      <c r="AD50" s="10"/>
      <c r="AE50" s="10"/>
      <c r="AF50" s="10"/>
      <c r="AG50" s="10"/>
      <c r="AH50" s="10"/>
    </row>
    <row r="51" spans="1:34 15862:15862" ht="15.6" customHeight="1" x14ac:dyDescent="0.3">
      <c r="A51" s="18"/>
      <c r="B51" s="44"/>
      <c r="C51" s="79" t="s">
        <v>75</v>
      </c>
      <c r="D51" s="7"/>
      <c r="E51" s="8"/>
      <c r="F51" s="123">
        <f>SUM(D51:E51)</f>
        <v>0</v>
      </c>
      <c r="G51" s="68"/>
      <c r="H51" s="68"/>
      <c r="I51" s="45"/>
      <c r="J51" s="14"/>
      <c r="K51" s="118"/>
      <c r="L51" s="118"/>
      <c r="M51" s="118"/>
      <c r="N51" s="118"/>
      <c r="O51" s="118"/>
      <c r="P51" s="118"/>
      <c r="Q51" s="128"/>
      <c r="R51" s="128"/>
      <c r="S51" s="118"/>
      <c r="T51" s="118"/>
      <c r="U51" s="118"/>
      <c r="V51" s="118"/>
      <c r="W51" s="118"/>
      <c r="X51" s="118"/>
      <c r="Y51" s="118"/>
      <c r="Z51" s="118"/>
      <c r="AA51" s="10"/>
      <c r="AB51" s="10"/>
      <c r="AC51" s="10"/>
      <c r="AD51" s="10"/>
      <c r="AE51" s="10"/>
      <c r="AF51" s="10"/>
      <c r="AG51" s="10"/>
      <c r="AH51" s="10"/>
    </row>
    <row r="52" spans="1:34 15862:15862" ht="15.6" customHeight="1" x14ac:dyDescent="0.3">
      <c r="A52" s="18"/>
      <c r="B52" s="44"/>
      <c r="C52" s="79" t="s">
        <v>50</v>
      </c>
      <c r="D52" s="7"/>
      <c r="E52" s="8"/>
      <c r="F52" s="123">
        <f>SUM(D52:E52)</f>
        <v>0</v>
      </c>
      <c r="G52" s="68"/>
      <c r="H52" s="68"/>
      <c r="I52" s="45"/>
      <c r="J52" s="14"/>
      <c r="K52" s="118"/>
      <c r="L52" s="118"/>
      <c r="M52" s="118"/>
      <c r="N52" s="118"/>
      <c r="O52" s="118"/>
      <c r="P52" s="118"/>
      <c r="Q52" s="128"/>
      <c r="R52" s="128"/>
      <c r="S52" s="118"/>
      <c r="T52" s="118"/>
      <c r="U52" s="118"/>
      <c r="V52" s="118"/>
      <c r="W52" s="118"/>
      <c r="X52" s="118"/>
      <c r="Y52" s="118"/>
      <c r="Z52" s="118"/>
      <c r="AA52" s="10"/>
      <c r="AB52" s="10"/>
      <c r="AC52" s="10"/>
      <c r="AD52" s="10"/>
      <c r="AE52" s="10"/>
      <c r="AF52" s="10"/>
      <c r="AG52" s="10"/>
      <c r="AH52" s="10"/>
    </row>
    <row r="53" spans="1:34 15862:15862" ht="15.6" customHeight="1" x14ac:dyDescent="0.3">
      <c r="A53" s="18"/>
      <c r="B53" s="44"/>
      <c r="C53" s="79" t="s">
        <v>89</v>
      </c>
      <c r="D53" s="7"/>
      <c r="E53" s="8"/>
      <c r="F53" s="123">
        <f>SUM(D53:E53)</f>
        <v>0</v>
      </c>
      <c r="G53" s="68"/>
      <c r="H53" s="68"/>
      <c r="I53" s="45"/>
      <c r="J53" s="14"/>
      <c r="K53" s="118"/>
      <c r="L53" s="118"/>
      <c r="M53" s="118"/>
      <c r="N53" s="118"/>
      <c r="O53" s="118"/>
      <c r="P53" s="118"/>
      <c r="Q53" s="128"/>
      <c r="R53" s="128"/>
      <c r="S53" s="118"/>
      <c r="T53" s="118"/>
      <c r="U53" s="118"/>
      <c r="V53" s="118"/>
      <c r="W53" s="118"/>
      <c r="X53" s="118"/>
      <c r="Y53" s="118"/>
      <c r="Z53" s="118"/>
      <c r="AA53" s="10"/>
      <c r="AB53" s="10"/>
      <c r="AC53" s="10"/>
      <c r="AD53" s="10"/>
      <c r="AE53" s="10"/>
      <c r="AF53" s="10"/>
      <c r="AG53" s="10"/>
      <c r="AH53" s="10"/>
    </row>
    <row r="54" spans="1:34 15862:15862" ht="15.6" customHeight="1" x14ac:dyDescent="0.35">
      <c r="A54" s="18"/>
      <c r="B54" s="44"/>
      <c r="C54" s="80" t="s">
        <v>493</v>
      </c>
      <c r="D54" s="83">
        <f>SUM(D51:D53)</f>
        <v>0</v>
      </c>
      <c r="E54" s="84">
        <f>SUM(E51:E53)</f>
        <v>0</v>
      </c>
      <c r="F54" s="123">
        <f>SUM(D54:E54)</f>
        <v>0</v>
      </c>
      <c r="G54" s="68"/>
      <c r="H54" s="68"/>
      <c r="I54" s="45"/>
      <c r="J54" s="14"/>
      <c r="K54" s="130"/>
      <c r="L54" s="118"/>
      <c r="M54" s="118"/>
      <c r="N54" s="118"/>
      <c r="O54" s="118"/>
      <c r="P54" s="118"/>
      <c r="Q54" s="118"/>
      <c r="R54" s="118"/>
      <c r="S54" s="118"/>
      <c r="T54" s="118"/>
      <c r="U54" s="118"/>
      <c r="V54" s="118"/>
      <c r="W54" s="118"/>
      <c r="X54" s="118"/>
      <c r="Y54" s="118"/>
      <c r="Z54" s="118"/>
      <c r="AA54" s="10"/>
      <c r="AB54" s="10"/>
      <c r="AC54" s="10"/>
      <c r="AD54" s="10"/>
      <c r="AE54" s="10"/>
      <c r="AF54" s="10"/>
      <c r="AG54" s="10"/>
      <c r="AH54" s="10"/>
    </row>
    <row r="55" spans="1:34 15862:15862" ht="7.95" customHeight="1" x14ac:dyDescent="0.3">
      <c r="A55" s="18"/>
      <c r="B55" s="44"/>
      <c r="C55" s="70"/>
      <c r="D55" s="70"/>
      <c r="E55" s="70"/>
      <c r="F55" s="64"/>
      <c r="G55" s="68"/>
      <c r="H55" s="68"/>
      <c r="I55" s="45"/>
      <c r="J55" s="14"/>
      <c r="K55" s="118"/>
      <c r="L55" s="118"/>
      <c r="M55" s="118"/>
      <c r="N55" s="118"/>
      <c r="O55" s="118"/>
      <c r="P55" s="118"/>
      <c r="Q55" s="118"/>
      <c r="R55" s="118"/>
      <c r="S55" s="118"/>
      <c r="T55" s="118"/>
      <c r="U55" s="118"/>
      <c r="V55" s="118"/>
      <c r="W55" s="118"/>
      <c r="X55" s="118"/>
      <c r="Y55" s="118"/>
      <c r="Z55" s="118"/>
      <c r="AA55" s="10"/>
      <c r="AB55" s="10"/>
      <c r="AC55" s="10"/>
      <c r="AD55" s="10"/>
      <c r="AE55" s="10"/>
      <c r="AF55" s="10"/>
      <c r="AG55" s="10"/>
      <c r="AH55" s="10"/>
    </row>
    <row r="56" spans="1:34 15862:15862" ht="43.8" customHeight="1" x14ac:dyDescent="0.3">
      <c r="A56" s="18"/>
      <c r="B56" s="44"/>
      <c r="C56" s="188" t="str">
        <f>"b) número de trabajadores según estructura salarial para banano "&amp;IF(ISBLANK(G6),"(indique tipo de banano en celda G6)",(G6))&amp;". Los rangos de las bandas salariales mostrados en la tabla, están referidos al salario básico, entendido como el monto mensual del salario que se toma como "&amp;"base para aplicar deducciones, tasas impositivas al ingreso, y contribuciones, regidas por ley. Es decir, se refieren al importe ANTES DE aplicar retenciones y/o cotizaciones. En algunos países se le denomina ''salario bruto''."</f>
        <v>b) número de trabajadores según estructura salarial para banano convencional. Los rangos de las bandas salariales mostrados en la tabla, están referidos al salario básico, entendido como el monto mensual del salario que se toma como base para aplicar deducciones, tasas impositivas al ingreso, y contribuciones, regidas por ley. Es decir, se refieren al importe ANTES DE aplicar retenciones y/o cotizaciones. En algunos países se le denomina ''salario bruto''.</v>
      </c>
      <c r="D56" s="190" t="str">
        <f>D49</f>
        <v>Número de trabajadores</v>
      </c>
      <c r="E56" s="191"/>
      <c r="F56" s="124" t="str">
        <f>F49</f>
        <v>TOTAL</v>
      </c>
      <c r="G56" s="68"/>
      <c r="H56" s="68"/>
      <c r="I56" s="45"/>
      <c r="J56" s="15"/>
      <c r="K56" s="118"/>
      <c r="L56" s="118"/>
      <c r="M56" s="118"/>
      <c r="N56" s="118"/>
      <c r="O56" s="118"/>
      <c r="P56" s="118"/>
      <c r="Q56" s="118"/>
      <c r="R56" s="118"/>
      <c r="S56" s="131"/>
      <c r="T56" s="131"/>
      <c r="U56" s="118"/>
      <c r="V56" s="131"/>
      <c r="W56" s="131"/>
      <c r="X56" s="118"/>
      <c r="Y56" s="118"/>
      <c r="Z56" s="118"/>
      <c r="AA56" s="10"/>
      <c r="AB56" s="10"/>
      <c r="AC56" s="10"/>
      <c r="AD56" s="10"/>
      <c r="AE56" s="10"/>
      <c r="AF56" s="10"/>
      <c r="AG56" s="10"/>
      <c r="AH56" s="10"/>
    </row>
    <row r="57" spans="1:34 15862:15862" ht="43.8" customHeight="1" x14ac:dyDescent="0.3">
      <c r="A57" s="18"/>
      <c r="B57" s="44"/>
      <c r="C57" s="189"/>
      <c r="D57" s="81" t="s">
        <v>77</v>
      </c>
      <c r="E57" s="82" t="s">
        <v>289</v>
      </c>
      <c r="F57" s="125"/>
      <c r="G57" s="68"/>
      <c r="H57" s="68"/>
      <c r="I57" s="45"/>
      <c r="J57" s="14"/>
      <c r="K57" s="118"/>
      <c r="L57" s="127"/>
      <c r="M57" s="118"/>
      <c r="N57" s="118"/>
      <c r="O57" s="127"/>
      <c r="P57" s="118"/>
      <c r="Q57" s="118"/>
      <c r="R57" s="118"/>
      <c r="S57" s="118"/>
      <c r="T57" s="119"/>
      <c r="U57" s="119"/>
      <c r="V57" s="119"/>
      <c r="W57" s="118"/>
      <c r="X57" s="118"/>
      <c r="Y57" s="118"/>
      <c r="Z57" s="118"/>
      <c r="AA57" s="118"/>
      <c r="AB57" s="118"/>
      <c r="AC57" s="118"/>
      <c r="AD57" s="118"/>
      <c r="AE57" s="118"/>
      <c r="AF57" s="119"/>
      <c r="AG57" s="119"/>
      <c r="AH57" s="119"/>
    </row>
    <row r="58" spans="1:34 15862:15862" ht="15.6" customHeight="1" x14ac:dyDescent="0.3">
      <c r="A58" s="18"/>
      <c r="B58" s="44"/>
      <c r="C58" s="85" t="s">
        <v>565</v>
      </c>
      <c r="D58" s="7"/>
      <c r="E58" s="8"/>
      <c r="F58" s="123">
        <f t="shared" ref="F58:F68" si="0">SUM(D58:E58)</f>
        <v>0</v>
      </c>
      <c r="G58" s="68"/>
      <c r="H58" s="68"/>
      <c r="I58" s="45"/>
      <c r="J58" s="14"/>
      <c r="K58" s="127"/>
      <c r="L58" s="118"/>
      <c r="M58" s="118"/>
      <c r="N58" s="127"/>
      <c r="O58" s="118"/>
      <c r="P58" s="118"/>
      <c r="Q58" s="127"/>
      <c r="R58" s="118"/>
      <c r="S58" s="127"/>
      <c r="T58" s="119"/>
      <c r="U58" s="119"/>
      <c r="V58" s="119"/>
      <c r="W58" s="127"/>
      <c r="X58" s="118"/>
      <c r="Y58" s="127"/>
      <c r="Z58" s="127"/>
      <c r="AA58" s="118"/>
      <c r="AB58" s="127"/>
      <c r="AC58" s="127"/>
      <c r="AD58" s="118"/>
      <c r="AE58" s="127"/>
      <c r="AF58" s="132"/>
      <c r="AG58" s="119"/>
      <c r="AH58" s="119"/>
      <c r="WLB58" s="13"/>
    </row>
    <row r="59" spans="1:34 15862:15862" ht="15.6" customHeight="1" x14ac:dyDescent="0.3">
      <c r="A59" s="18"/>
      <c r="B59" s="44"/>
      <c r="C59" s="85" t="s">
        <v>566</v>
      </c>
      <c r="D59" s="7"/>
      <c r="E59" s="8"/>
      <c r="F59" s="123">
        <f t="shared" si="0"/>
        <v>0</v>
      </c>
      <c r="G59" s="68"/>
      <c r="H59" s="68"/>
      <c r="I59" s="45"/>
      <c r="J59" s="14"/>
      <c r="K59" s="118"/>
      <c r="L59" s="118"/>
      <c r="M59" s="118"/>
      <c r="N59" s="118"/>
      <c r="O59" s="118"/>
      <c r="P59" s="127"/>
      <c r="Q59" s="118"/>
      <c r="R59" s="118"/>
      <c r="S59" s="127"/>
      <c r="T59" s="119"/>
      <c r="U59" s="119"/>
      <c r="V59" s="119"/>
      <c r="W59" s="118"/>
      <c r="X59" s="118"/>
      <c r="Y59" s="127"/>
      <c r="Z59" s="118"/>
      <c r="AA59" s="118"/>
      <c r="AB59" s="127"/>
      <c r="AC59" s="118"/>
      <c r="AD59" s="118"/>
      <c r="AE59" s="127"/>
      <c r="AF59" s="119"/>
      <c r="AG59" s="119"/>
      <c r="AH59" s="119"/>
      <c r="WLB59" s="13"/>
    </row>
    <row r="60" spans="1:34 15862:15862" ht="15.6" customHeight="1" x14ac:dyDescent="0.3">
      <c r="A60" s="18"/>
      <c r="B60" s="44"/>
      <c r="C60" s="85" t="s">
        <v>567</v>
      </c>
      <c r="D60" s="7"/>
      <c r="E60" s="8"/>
      <c r="F60" s="123">
        <f t="shared" si="0"/>
        <v>0</v>
      </c>
      <c r="G60" s="68"/>
      <c r="H60" s="68"/>
      <c r="I60" s="45"/>
      <c r="J60" s="14"/>
      <c r="K60" s="118"/>
      <c r="L60" s="118"/>
      <c r="M60" s="118"/>
      <c r="N60" s="118"/>
      <c r="O60" s="118"/>
      <c r="P60" s="118"/>
      <c r="Q60" s="118"/>
      <c r="R60" s="118"/>
      <c r="S60" s="118"/>
      <c r="T60" s="119"/>
      <c r="U60" s="119"/>
      <c r="V60" s="119"/>
      <c r="W60" s="118"/>
      <c r="X60" s="118"/>
      <c r="Y60" s="118"/>
      <c r="Z60" s="118"/>
      <c r="AA60" s="118"/>
      <c r="AB60" s="118"/>
      <c r="AC60" s="118"/>
      <c r="AD60" s="118"/>
      <c r="AE60" s="118"/>
      <c r="AF60" s="119"/>
      <c r="AG60" s="119"/>
      <c r="AH60" s="119"/>
    </row>
    <row r="61" spans="1:34 15862:15862" ht="15.6" customHeight="1" x14ac:dyDescent="0.3">
      <c r="A61" s="18"/>
      <c r="B61" s="44"/>
      <c r="C61" s="115" t="s">
        <v>568</v>
      </c>
      <c r="D61" s="7"/>
      <c r="E61" s="8"/>
      <c r="F61" s="123">
        <f t="shared" si="0"/>
        <v>0</v>
      </c>
      <c r="G61" s="68"/>
      <c r="H61" s="68"/>
      <c r="I61" s="45"/>
      <c r="J61" s="14"/>
      <c r="K61" s="118"/>
      <c r="L61" s="118"/>
      <c r="M61" s="118"/>
      <c r="N61" s="118"/>
      <c r="O61" s="118"/>
      <c r="P61" s="118"/>
      <c r="Q61" s="118"/>
      <c r="R61" s="118"/>
      <c r="S61" s="118"/>
      <c r="T61" s="119"/>
      <c r="U61" s="119"/>
      <c r="V61" s="119"/>
      <c r="W61" s="118"/>
      <c r="X61" s="118"/>
      <c r="Y61" s="118"/>
      <c r="Z61" s="118"/>
      <c r="AA61" s="118"/>
      <c r="AB61" s="118"/>
      <c r="AC61" s="118"/>
      <c r="AD61" s="118"/>
      <c r="AE61" s="118"/>
      <c r="AF61" s="119"/>
      <c r="AG61" s="119"/>
      <c r="AH61" s="119"/>
    </row>
    <row r="62" spans="1:34 15862:15862" ht="15.6" customHeight="1" x14ac:dyDescent="0.3">
      <c r="A62" s="18"/>
      <c r="B62" s="44"/>
      <c r="C62" s="115" t="s">
        <v>569</v>
      </c>
      <c r="D62" s="7"/>
      <c r="E62" s="8"/>
      <c r="F62" s="123">
        <f t="shared" si="0"/>
        <v>0</v>
      </c>
      <c r="G62" s="68"/>
      <c r="H62" s="68"/>
      <c r="I62" s="45"/>
      <c r="J62" s="14"/>
      <c r="K62" s="118"/>
      <c r="L62" s="118"/>
      <c r="M62" s="118"/>
      <c r="N62" s="118"/>
      <c r="O62" s="118"/>
      <c r="P62" s="118"/>
      <c r="Q62" s="118"/>
      <c r="R62" s="118"/>
      <c r="S62" s="118"/>
      <c r="T62" s="119"/>
      <c r="U62" s="118"/>
      <c r="V62" s="119"/>
      <c r="W62" s="118"/>
      <c r="X62" s="118"/>
      <c r="Y62" s="118"/>
      <c r="Z62" s="118"/>
      <c r="AA62" s="118"/>
      <c r="AB62" s="118"/>
      <c r="AC62" s="118"/>
      <c r="AD62" s="118"/>
      <c r="AE62" s="118"/>
      <c r="AF62" s="119"/>
      <c r="AG62" s="119"/>
      <c r="AH62" s="119"/>
    </row>
    <row r="63" spans="1:34 15862:15862" ht="15.6" customHeight="1" x14ac:dyDescent="0.3">
      <c r="A63" s="18"/>
      <c r="B63" s="44"/>
      <c r="C63" s="85" t="s">
        <v>570</v>
      </c>
      <c r="D63" s="7"/>
      <c r="E63" s="8"/>
      <c r="F63" s="123">
        <f t="shared" si="0"/>
        <v>0</v>
      </c>
      <c r="G63" s="68"/>
      <c r="H63" s="68"/>
      <c r="I63" s="45"/>
      <c r="J63" s="14"/>
      <c r="K63" s="127"/>
      <c r="L63" s="127"/>
      <c r="M63" s="118"/>
      <c r="N63" s="127"/>
      <c r="O63" s="127"/>
      <c r="P63" s="118"/>
      <c r="Q63" s="127"/>
      <c r="R63" s="127"/>
      <c r="S63" s="118"/>
      <c r="T63" s="119"/>
      <c r="U63" s="119"/>
      <c r="V63" s="119"/>
      <c r="W63" s="127"/>
      <c r="X63" s="127"/>
      <c r="Y63" s="118"/>
      <c r="Z63" s="127"/>
      <c r="AA63" s="127"/>
      <c r="AB63" s="118"/>
      <c r="AC63" s="127"/>
      <c r="AD63" s="127"/>
      <c r="AE63" s="118"/>
      <c r="AF63" s="119"/>
      <c r="AG63" s="119"/>
      <c r="AH63" s="119"/>
    </row>
    <row r="64" spans="1:34 15862:15862" ht="15.6" customHeight="1" x14ac:dyDescent="0.3">
      <c r="A64" s="18"/>
      <c r="B64" s="44"/>
      <c r="C64" s="85" t="s">
        <v>571</v>
      </c>
      <c r="D64" s="7"/>
      <c r="E64" s="8"/>
      <c r="F64" s="123">
        <f t="shared" si="0"/>
        <v>0</v>
      </c>
      <c r="G64" s="68"/>
      <c r="H64" s="68"/>
      <c r="I64" s="45"/>
      <c r="J64" s="14"/>
      <c r="K64" s="118"/>
      <c r="L64" s="118"/>
      <c r="M64" s="118"/>
      <c r="N64" s="118"/>
      <c r="O64" s="118"/>
      <c r="P64" s="118"/>
      <c r="Q64" s="118"/>
      <c r="R64" s="118"/>
      <c r="S64" s="118"/>
      <c r="T64" s="119"/>
      <c r="U64" s="119"/>
      <c r="V64" s="119"/>
      <c r="W64" s="118"/>
      <c r="X64" s="118"/>
      <c r="Y64" s="118"/>
      <c r="Z64" s="118"/>
      <c r="AA64" s="118"/>
      <c r="AB64" s="118"/>
      <c r="AC64" s="118"/>
      <c r="AD64" s="118"/>
      <c r="AE64" s="118"/>
      <c r="AF64" s="119"/>
      <c r="AG64" s="119"/>
      <c r="AH64" s="119"/>
    </row>
    <row r="65" spans="1:34" ht="15.6" customHeight="1" x14ac:dyDescent="0.3">
      <c r="A65" s="18"/>
      <c r="B65" s="44"/>
      <c r="C65" s="85" t="s">
        <v>572</v>
      </c>
      <c r="D65" s="7"/>
      <c r="E65" s="8"/>
      <c r="F65" s="123">
        <f t="shared" si="0"/>
        <v>0</v>
      </c>
      <c r="G65" s="68"/>
      <c r="H65" s="68"/>
      <c r="I65" s="45"/>
      <c r="J65" s="14"/>
      <c r="K65" s="118"/>
      <c r="L65" s="118"/>
      <c r="M65" s="118"/>
      <c r="N65" s="118"/>
      <c r="O65" s="118"/>
      <c r="P65" s="118"/>
      <c r="Q65" s="118"/>
      <c r="R65" s="118"/>
      <c r="S65" s="118"/>
      <c r="T65" s="119"/>
      <c r="U65" s="119"/>
      <c r="V65" s="119"/>
      <c r="W65" s="118"/>
      <c r="X65" s="118"/>
      <c r="Y65" s="118"/>
      <c r="Z65" s="118"/>
      <c r="AA65" s="118"/>
      <c r="AB65" s="118"/>
      <c r="AC65" s="118"/>
      <c r="AD65" s="118"/>
      <c r="AE65" s="118"/>
      <c r="AF65" s="119"/>
      <c r="AG65" s="119"/>
      <c r="AH65" s="119"/>
    </row>
    <row r="66" spans="1:34" ht="15.6" customHeight="1" x14ac:dyDescent="0.3">
      <c r="A66" s="18"/>
      <c r="B66" s="44"/>
      <c r="C66" s="85" t="s">
        <v>573</v>
      </c>
      <c r="D66" s="7"/>
      <c r="E66" s="8"/>
      <c r="F66" s="123">
        <f t="shared" si="0"/>
        <v>0</v>
      </c>
      <c r="G66" s="68"/>
      <c r="H66" s="68"/>
      <c r="I66" s="45"/>
      <c r="J66" s="14"/>
      <c r="K66" s="118"/>
      <c r="L66" s="118"/>
      <c r="M66" s="118"/>
      <c r="N66" s="118"/>
      <c r="O66" s="118"/>
      <c r="P66" s="118"/>
      <c r="Q66" s="118"/>
      <c r="R66" s="118"/>
      <c r="S66" s="118"/>
      <c r="T66" s="119"/>
      <c r="U66" s="119"/>
      <c r="V66" s="119"/>
      <c r="W66" s="118"/>
      <c r="X66" s="118"/>
      <c r="Y66" s="118"/>
      <c r="Z66" s="118"/>
      <c r="AA66" s="118"/>
      <c r="AB66" s="118"/>
      <c r="AC66" s="118"/>
      <c r="AD66" s="118"/>
      <c r="AE66" s="118"/>
      <c r="AF66" s="119"/>
      <c r="AG66" s="119"/>
      <c r="AH66" s="119"/>
    </row>
    <row r="67" spans="1:34" ht="15.6" customHeight="1" x14ac:dyDescent="0.3">
      <c r="A67" s="18"/>
      <c r="B67" s="44"/>
      <c r="C67" s="85" t="s">
        <v>574</v>
      </c>
      <c r="D67" s="7"/>
      <c r="E67" s="8"/>
      <c r="F67" s="123">
        <f t="shared" si="0"/>
        <v>0</v>
      </c>
      <c r="G67" s="68"/>
      <c r="H67" s="68"/>
      <c r="I67" s="45"/>
      <c r="J67" s="14"/>
      <c r="K67" s="118"/>
      <c r="L67" s="118"/>
      <c r="M67" s="118"/>
      <c r="N67" s="118"/>
      <c r="O67" s="118"/>
      <c r="P67" s="118"/>
      <c r="Q67" s="118"/>
      <c r="R67" s="118"/>
      <c r="S67" s="118"/>
      <c r="T67" s="119"/>
      <c r="U67" s="119"/>
      <c r="V67" s="118"/>
      <c r="W67" s="118"/>
      <c r="X67" s="118"/>
      <c r="Y67" s="118"/>
      <c r="Z67" s="118"/>
      <c r="AA67" s="118"/>
      <c r="AB67" s="118"/>
      <c r="AC67" s="118"/>
      <c r="AD67" s="118"/>
      <c r="AE67" s="118"/>
      <c r="AF67" s="119"/>
      <c r="AG67" s="119"/>
      <c r="AH67" s="118"/>
    </row>
    <row r="68" spans="1:34" ht="15.6" customHeight="1" x14ac:dyDescent="0.35">
      <c r="A68" s="18"/>
      <c r="B68" s="44"/>
      <c r="C68" s="80" t="s">
        <v>493</v>
      </c>
      <c r="D68" s="83">
        <f>SUM(D58:D67)</f>
        <v>0</v>
      </c>
      <c r="E68" s="84">
        <f>SUM(E58:E67)</f>
        <v>0</v>
      </c>
      <c r="F68" s="123">
        <f t="shared" si="0"/>
        <v>0</v>
      </c>
      <c r="G68" s="68"/>
      <c r="H68" s="68"/>
      <c r="I68" s="45"/>
      <c r="J68" s="14"/>
      <c r="K68" s="118"/>
      <c r="L68" s="118"/>
      <c r="M68" s="118"/>
      <c r="N68" s="118"/>
      <c r="O68" s="118"/>
      <c r="P68" s="118"/>
      <c r="Q68" s="118"/>
      <c r="R68" s="118"/>
      <c r="S68" s="118"/>
      <c r="T68" s="118"/>
      <c r="U68" s="118"/>
      <c r="V68" s="118"/>
      <c r="W68" s="118"/>
      <c r="X68" s="118"/>
      <c r="Y68" s="118"/>
      <c r="Z68" s="118"/>
      <c r="AA68" s="10"/>
      <c r="AB68" s="10"/>
      <c r="AC68" s="10"/>
      <c r="AD68" s="10"/>
      <c r="AE68" s="10"/>
      <c r="AF68" s="10"/>
      <c r="AG68" s="10"/>
      <c r="AH68" s="10"/>
    </row>
    <row r="69" spans="1:34" ht="7.95" customHeight="1" x14ac:dyDescent="0.3">
      <c r="A69" s="18"/>
      <c r="B69" s="44"/>
      <c r="C69" s="70"/>
      <c r="D69" s="70"/>
      <c r="E69" s="70"/>
      <c r="F69" s="64"/>
      <c r="G69" s="68"/>
      <c r="H69" s="68"/>
      <c r="I69" s="45"/>
      <c r="J69" s="14"/>
      <c r="K69" s="118"/>
      <c r="L69" s="118"/>
      <c r="M69" s="118"/>
      <c r="N69" s="118"/>
      <c r="O69" s="118"/>
      <c r="P69" s="118"/>
      <c r="Q69" s="118"/>
      <c r="R69" s="118"/>
      <c r="S69" s="118"/>
      <c r="T69" s="118"/>
      <c r="U69" s="118"/>
      <c r="V69" s="118"/>
      <c r="W69" s="118"/>
      <c r="X69" s="118"/>
      <c r="Y69" s="118"/>
      <c r="Z69" s="118"/>
      <c r="AA69" s="10"/>
      <c r="AB69" s="10"/>
      <c r="AC69" s="10"/>
      <c r="AD69" s="10"/>
      <c r="AE69" s="10"/>
      <c r="AF69" s="10"/>
      <c r="AG69" s="10"/>
      <c r="AH69" s="10"/>
    </row>
    <row r="70" spans="1:34" ht="15.6" customHeight="1" x14ac:dyDescent="0.3">
      <c r="A70" s="18"/>
      <c r="B70" s="44"/>
      <c r="C70" s="188" t="str">
        <f>"c) según tiempo trabajado, sin considerar sobretiempo, para banano "&amp;IF(ISBLANK(G6),"(indique tipo de banano en celda G6)",(G6))</f>
        <v>c) según tiempo trabajado, sin considerar sobretiempo, para banano convencional</v>
      </c>
      <c r="D70" s="192" t="str">
        <f>D56</f>
        <v>Número de trabajadores</v>
      </c>
      <c r="E70" s="193"/>
      <c r="F70" s="124" t="str">
        <f>F56</f>
        <v>TOTAL</v>
      </c>
      <c r="G70" s="68"/>
      <c r="H70" s="68"/>
      <c r="I70" s="45"/>
      <c r="J70" s="14"/>
      <c r="K70" s="118"/>
      <c r="L70" s="118"/>
      <c r="M70" s="118"/>
      <c r="N70" s="118"/>
      <c r="O70" s="118"/>
      <c r="P70" s="118"/>
      <c r="Q70" s="118"/>
      <c r="R70" s="118"/>
      <c r="S70" s="118"/>
      <c r="T70" s="118"/>
      <c r="U70" s="118"/>
      <c r="V70" s="118"/>
      <c r="W70" s="118"/>
      <c r="X70" s="118"/>
      <c r="Y70" s="118"/>
      <c r="Z70" s="118"/>
      <c r="AA70" s="10"/>
      <c r="AB70" s="10"/>
      <c r="AC70" s="10"/>
      <c r="AD70" s="10"/>
      <c r="AE70" s="10"/>
      <c r="AF70" s="10"/>
      <c r="AG70" s="10"/>
      <c r="AH70" s="10"/>
    </row>
    <row r="71" spans="1:34" ht="15.6" customHeight="1" x14ac:dyDescent="0.3">
      <c r="A71" s="18"/>
      <c r="B71" s="44"/>
      <c r="C71" s="189"/>
      <c r="D71" s="90" t="s">
        <v>77</v>
      </c>
      <c r="E71" s="91" t="s">
        <v>289</v>
      </c>
      <c r="F71" s="125"/>
      <c r="G71" s="68"/>
      <c r="H71" s="68"/>
      <c r="I71" s="45"/>
      <c r="J71" s="14"/>
      <c r="K71" s="118"/>
      <c r="L71" s="118"/>
      <c r="M71" s="118"/>
      <c r="N71" s="118"/>
      <c r="O71" s="118"/>
      <c r="P71" s="118"/>
      <c r="Q71" s="118"/>
      <c r="R71" s="118"/>
      <c r="S71" s="118"/>
      <c r="T71" s="118"/>
      <c r="U71" s="118"/>
      <c r="V71" s="118"/>
      <c r="W71" s="118"/>
      <c r="X71" s="118"/>
      <c r="Y71" s="118"/>
      <c r="Z71" s="118"/>
      <c r="AA71" s="10"/>
      <c r="AB71" s="10"/>
      <c r="AC71" s="118"/>
      <c r="AD71" s="10"/>
      <c r="AE71" s="10"/>
      <c r="AF71" s="118"/>
      <c r="AG71" s="10"/>
      <c r="AH71" s="10"/>
    </row>
    <row r="72" spans="1:34" ht="15.6" customHeight="1" x14ac:dyDescent="0.3">
      <c r="A72" s="18"/>
      <c r="B72" s="44"/>
      <c r="C72" s="79" t="s">
        <v>498</v>
      </c>
      <c r="D72" s="7"/>
      <c r="E72" s="8"/>
      <c r="F72" s="123">
        <f t="shared" ref="F72:F78" si="1">SUM(D72:E72)</f>
        <v>0</v>
      </c>
      <c r="G72" s="68"/>
      <c r="H72" s="68"/>
      <c r="I72" s="45"/>
      <c r="J72" s="14"/>
      <c r="K72" s="118"/>
      <c r="L72" s="118"/>
      <c r="M72" s="118"/>
      <c r="N72" s="118"/>
      <c r="O72" s="118"/>
      <c r="P72" s="118"/>
      <c r="Q72" s="118"/>
      <c r="R72" s="118"/>
      <c r="S72" s="118"/>
      <c r="T72" s="118"/>
      <c r="U72" s="118"/>
      <c r="V72" s="118"/>
      <c r="W72" s="118"/>
      <c r="X72" s="118"/>
      <c r="Y72" s="118"/>
      <c r="Z72" s="118"/>
      <c r="AA72" s="10"/>
      <c r="AB72" s="10"/>
      <c r="AC72" s="118"/>
      <c r="AD72" s="10"/>
      <c r="AE72" s="10"/>
      <c r="AF72" s="118"/>
      <c r="AG72" s="10"/>
      <c r="AH72" s="10"/>
    </row>
    <row r="73" spans="1:34" ht="15.6" customHeight="1" x14ac:dyDescent="0.3">
      <c r="A73" s="18"/>
      <c r="B73" s="44"/>
      <c r="C73" s="79" t="s">
        <v>62</v>
      </c>
      <c r="D73" s="7"/>
      <c r="E73" s="8"/>
      <c r="F73" s="123">
        <f t="shared" si="1"/>
        <v>0</v>
      </c>
      <c r="G73" s="68"/>
      <c r="H73" s="68"/>
      <c r="I73" s="45"/>
      <c r="J73" s="14"/>
      <c r="K73" s="118"/>
      <c r="L73" s="118"/>
      <c r="M73" s="118"/>
      <c r="N73" s="118"/>
      <c r="O73" s="118"/>
      <c r="P73" s="118"/>
      <c r="Q73" s="118"/>
      <c r="R73" s="118"/>
      <c r="S73" s="118"/>
      <c r="T73" s="118"/>
      <c r="U73" s="118"/>
      <c r="V73" s="118"/>
      <c r="W73" s="118"/>
      <c r="X73" s="118"/>
      <c r="Y73" s="118"/>
      <c r="Z73" s="118"/>
      <c r="AA73" s="10"/>
      <c r="AB73" s="10"/>
      <c r="AC73" s="118"/>
      <c r="AD73" s="10"/>
      <c r="AE73" s="10"/>
      <c r="AF73" s="118"/>
      <c r="AG73" s="10"/>
      <c r="AH73" s="10"/>
    </row>
    <row r="74" spans="1:34" ht="15.6" customHeight="1" x14ac:dyDescent="0.3">
      <c r="A74" s="18"/>
      <c r="B74" s="44"/>
      <c r="C74" s="79" t="s">
        <v>63</v>
      </c>
      <c r="D74" s="7"/>
      <c r="E74" s="8"/>
      <c r="F74" s="123">
        <f t="shared" si="1"/>
        <v>0</v>
      </c>
      <c r="G74" s="68"/>
      <c r="H74" s="68"/>
      <c r="I74" s="45"/>
      <c r="J74" s="14"/>
      <c r="K74" s="118"/>
      <c r="L74" s="118"/>
      <c r="M74" s="118"/>
      <c r="N74" s="118"/>
      <c r="O74" s="118"/>
      <c r="P74" s="118"/>
      <c r="Q74" s="118"/>
      <c r="R74" s="118"/>
      <c r="S74" s="118"/>
      <c r="T74" s="118"/>
      <c r="U74" s="118"/>
      <c r="V74" s="118"/>
      <c r="W74" s="118"/>
      <c r="X74" s="118"/>
      <c r="Y74" s="118"/>
      <c r="Z74" s="118"/>
      <c r="AA74" s="10"/>
      <c r="AB74" s="10"/>
      <c r="AC74" s="118"/>
      <c r="AD74" s="10"/>
      <c r="AE74" s="10"/>
      <c r="AF74" s="118"/>
      <c r="AG74" s="10"/>
      <c r="AH74" s="10"/>
    </row>
    <row r="75" spans="1:34" ht="15.6" customHeight="1" x14ac:dyDescent="0.3">
      <c r="A75" s="18"/>
      <c r="B75" s="44"/>
      <c r="C75" s="79" t="s">
        <v>64</v>
      </c>
      <c r="D75" s="7"/>
      <c r="E75" s="8"/>
      <c r="F75" s="123">
        <f t="shared" si="1"/>
        <v>0</v>
      </c>
      <c r="G75" s="68"/>
      <c r="H75" s="68"/>
      <c r="I75" s="45"/>
      <c r="J75" s="14"/>
      <c r="K75" s="118"/>
      <c r="L75" s="118"/>
      <c r="M75" s="118"/>
      <c r="N75" s="118"/>
      <c r="O75" s="118"/>
      <c r="P75" s="118"/>
      <c r="Q75" s="118"/>
      <c r="R75" s="118"/>
      <c r="S75" s="118"/>
      <c r="T75" s="118"/>
      <c r="U75" s="118"/>
      <c r="V75" s="118"/>
      <c r="W75" s="118"/>
      <c r="X75" s="118"/>
      <c r="Y75" s="118"/>
      <c r="Z75" s="118"/>
      <c r="AA75" s="10"/>
      <c r="AB75" s="10"/>
      <c r="AC75" s="10"/>
      <c r="AD75" s="10"/>
      <c r="AE75" s="10"/>
      <c r="AF75" s="10"/>
      <c r="AG75" s="10"/>
      <c r="AH75" s="10"/>
    </row>
    <row r="76" spans="1:34" ht="15.6" customHeight="1" x14ac:dyDescent="0.3">
      <c r="A76" s="18"/>
      <c r="B76" s="44"/>
      <c r="C76" s="79" t="s">
        <v>65</v>
      </c>
      <c r="D76" s="7"/>
      <c r="E76" s="8"/>
      <c r="F76" s="123">
        <f t="shared" si="1"/>
        <v>0</v>
      </c>
      <c r="G76" s="68"/>
      <c r="H76" s="68"/>
      <c r="I76" s="45"/>
      <c r="J76" s="14"/>
      <c r="K76" s="118"/>
      <c r="L76" s="118"/>
      <c r="M76" s="118"/>
      <c r="N76" s="118"/>
      <c r="O76" s="118"/>
      <c r="P76" s="118"/>
      <c r="Q76" s="118"/>
      <c r="R76" s="118"/>
      <c r="S76" s="118"/>
      <c r="T76" s="118"/>
      <c r="U76" s="118"/>
      <c r="V76" s="118"/>
      <c r="W76" s="118"/>
      <c r="X76" s="118"/>
      <c r="Y76" s="118"/>
      <c r="Z76" s="118"/>
      <c r="AA76" s="10"/>
      <c r="AB76" s="10"/>
      <c r="AC76" s="118"/>
      <c r="AD76" s="10"/>
      <c r="AE76" s="10"/>
      <c r="AF76" s="118"/>
      <c r="AG76" s="10"/>
      <c r="AH76" s="10"/>
    </row>
    <row r="77" spans="1:34" ht="15.6" customHeight="1" x14ac:dyDescent="0.3">
      <c r="A77" s="18"/>
      <c r="B77" s="44"/>
      <c r="C77" s="79" t="s">
        <v>374</v>
      </c>
      <c r="D77" s="7"/>
      <c r="E77" s="8"/>
      <c r="F77" s="123">
        <f t="shared" si="1"/>
        <v>0</v>
      </c>
      <c r="G77" s="68"/>
      <c r="H77" s="68"/>
      <c r="I77" s="45"/>
      <c r="J77" s="14"/>
      <c r="K77" s="118"/>
      <c r="L77" s="118"/>
      <c r="M77" s="118"/>
      <c r="N77" s="118"/>
      <c r="O77" s="118"/>
      <c r="P77" s="118"/>
      <c r="Q77" s="118"/>
      <c r="R77" s="118"/>
      <c r="S77" s="118"/>
      <c r="T77" s="118"/>
      <c r="U77" s="118"/>
      <c r="V77" s="118"/>
      <c r="W77" s="118"/>
      <c r="X77" s="118"/>
      <c r="Y77" s="118"/>
      <c r="Z77" s="118"/>
      <c r="AA77" s="10"/>
      <c r="AB77" s="10"/>
      <c r="AC77" s="118"/>
      <c r="AD77" s="10"/>
      <c r="AE77" s="10"/>
      <c r="AF77" s="118"/>
      <c r="AG77" s="10"/>
      <c r="AH77" s="10"/>
    </row>
    <row r="78" spans="1:34" ht="15.6" customHeight="1" x14ac:dyDescent="0.35">
      <c r="A78" s="18"/>
      <c r="B78" s="44"/>
      <c r="C78" s="89" t="s">
        <v>493</v>
      </c>
      <c r="D78" s="83">
        <f>SUM(D72:D77)</f>
        <v>0</v>
      </c>
      <c r="E78" s="84">
        <f>SUM(E72:E77)</f>
        <v>0</v>
      </c>
      <c r="F78" s="123">
        <f t="shared" si="1"/>
        <v>0</v>
      </c>
      <c r="G78" s="68"/>
      <c r="H78" s="68"/>
      <c r="I78" s="45"/>
      <c r="J78" s="14"/>
      <c r="K78" s="118"/>
      <c r="L78" s="118"/>
      <c r="M78" s="118"/>
      <c r="N78" s="118"/>
      <c r="O78" s="118"/>
      <c r="P78" s="118"/>
      <c r="Q78" s="118"/>
      <c r="R78" s="118"/>
      <c r="S78" s="118"/>
      <c r="T78" s="118"/>
      <c r="U78" s="118"/>
      <c r="V78" s="118"/>
      <c r="W78" s="118"/>
      <c r="X78" s="118"/>
      <c r="Y78" s="118"/>
      <c r="Z78" s="118"/>
      <c r="AA78" s="10"/>
      <c r="AB78" s="10"/>
      <c r="AC78" s="118"/>
      <c r="AD78" s="10"/>
      <c r="AE78" s="10"/>
      <c r="AF78" s="118"/>
      <c r="AG78" s="10"/>
      <c r="AH78" s="10"/>
    </row>
    <row r="79" spans="1:34" ht="4.95" customHeight="1" x14ac:dyDescent="0.3">
      <c r="A79" s="18"/>
      <c r="B79" s="44"/>
      <c r="C79" s="70"/>
      <c r="D79" s="70"/>
      <c r="E79" s="70"/>
      <c r="F79" s="70"/>
      <c r="G79" s="70"/>
      <c r="H79" s="64"/>
      <c r="I79" s="45"/>
      <c r="J79" s="16"/>
      <c r="K79" s="118"/>
      <c r="L79" s="118"/>
      <c r="M79" s="118"/>
      <c r="N79" s="118"/>
      <c r="O79" s="118"/>
      <c r="P79" s="118"/>
      <c r="Q79" s="118"/>
      <c r="R79" s="118"/>
      <c r="S79" s="118"/>
      <c r="T79" s="118"/>
      <c r="U79" s="118"/>
      <c r="V79" s="118"/>
      <c r="W79" s="118"/>
      <c r="X79" s="118"/>
      <c r="Y79" s="118"/>
      <c r="Z79" s="118"/>
      <c r="AA79" s="10"/>
      <c r="AB79" s="10"/>
      <c r="AC79" s="118"/>
      <c r="AD79" s="10"/>
      <c r="AE79" s="10"/>
      <c r="AF79" s="118"/>
      <c r="AG79" s="10"/>
      <c r="AH79" s="10"/>
    </row>
    <row r="80" spans="1:34" ht="15.6" customHeight="1" x14ac:dyDescent="0.3">
      <c r="A80" s="18"/>
      <c r="B80" s="44"/>
      <c r="C80" s="86" t="str">
        <f>IF(AND(D54=D68,D54=D78),"",Sheet2!$G$72)</f>
        <v/>
      </c>
      <c r="D80" s="70"/>
      <c r="E80" s="70"/>
      <c r="F80" s="70"/>
      <c r="G80" s="70"/>
      <c r="H80" s="64"/>
      <c r="I80" s="45"/>
      <c r="J80" s="10"/>
      <c r="K80" s="118"/>
      <c r="L80" s="118"/>
      <c r="M80" s="118"/>
      <c r="N80" s="118"/>
      <c r="O80" s="118"/>
      <c r="P80" s="118"/>
      <c r="Q80" s="118"/>
      <c r="R80" s="118"/>
      <c r="S80" s="118"/>
      <c r="T80" s="118"/>
      <c r="U80" s="118"/>
      <c r="V80" s="118"/>
      <c r="W80" s="118"/>
      <c r="X80" s="118"/>
      <c r="Y80" s="118"/>
      <c r="Z80" s="118"/>
      <c r="AA80" s="10"/>
      <c r="AB80" s="10"/>
      <c r="AC80" s="118"/>
      <c r="AD80" s="10"/>
      <c r="AE80" s="10"/>
      <c r="AF80" s="118"/>
      <c r="AG80" s="10"/>
      <c r="AH80" s="10"/>
    </row>
    <row r="81" spans="1:34" ht="4.95" customHeight="1" x14ac:dyDescent="0.3">
      <c r="A81" s="18"/>
      <c r="B81" s="44"/>
      <c r="C81" s="86"/>
      <c r="D81" s="87"/>
      <c r="E81" s="87"/>
      <c r="F81" s="87"/>
      <c r="G81" s="87"/>
      <c r="H81" s="87"/>
      <c r="I81" s="45"/>
      <c r="J81" s="10"/>
      <c r="K81" s="118"/>
      <c r="L81" s="118"/>
      <c r="M81" s="118"/>
      <c r="N81" s="118"/>
      <c r="O81" s="118"/>
      <c r="P81" s="118"/>
      <c r="Q81" s="118"/>
      <c r="R81" s="118"/>
      <c r="S81" s="118"/>
      <c r="T81" s="118"/>
      <c r="U81" s="118"/>
      <c r="V81" s="118"/>
      <c r="W81" s="118"/>
      <c r="X81" s="118"/>
      <c r="Y81" s="118"/>
      <c r="Z81" s="118"/>
      <c r="AA81" s="10"/>
      <c r="AB81" s="10"/>
      <c r="AC81" s="118"/>
      <c r="AD81" s="10"/>
      <c r="AE81" s="10"/>
      <c r="AF81" s="118"/>
      <c r="AG81" s="10"/>
      <c r="AH81" s="10"/>
    </row>
    <row r="82" spans="1:34" ht="15.6" customHeight="1" x14ac:dyDescent="0.3">
      <c r="A82" s="18"/>
      <c r="B82" s="44"/>
      <c r="C82" s="86" t="str">
        <f>IF(AND(E54=E68,E54=E78),"",Sheet2!$G$73)</f>
        <v/>
      </c>
      <c r="D82" s="87"/>
      <c r="E82" s="87"/>
      <c r="F82" s="87"/>
      <c r="G82" s="87"/>
      <c r="H82" s="64"/>
      <c r="I82" s="45"/>
      <c r="J82" s="10"/>
      <c r="K82" s="118"/>
      <c r="L82" s="118"/>
      <c r="M82" s="118"/>
      <c r="N82" s="118"/>
      <c r="O82" s="118"/>
      <c r="P82" s="118"/>
      <c r="Q82" s="118"/>
      <c r="R82" s="118"/>
      <c r="S82" s="118"/>
      <c r="T82" s="118"/>
      <c r="U82" s="118"/>
      <c r="V82" s="118"/>
      <c r="W82" s="118"/>
      <c r="X82" s="118"/>
      <c r="Y82" s="118"/>
      <c r="Z82" s="118"/>
      <c r="AA82" s="10"/>
      <c r="AB82" s="10"/>
      <c r="AC82" s="118"/>
      <c r="AD82" s="10"/>
      <c r="AE82" s="10"/>
      <c r="AF82" s="118"/>
      <c r="AG82" s="10"/>
      <c r="AH82" s="10"/>
    </row>
    <row r="83" spans="1:34" ht="15.6" customHeight="1" thickBot="1" x14ac:dyDescent="0.35">
      <c r="A83" s="18"/>
      <c r="B83" s="74"/>
      <c r="C83" s="88"/>
      <c r="D83" s="88"/>
      <c r="E83" s="88"/>
      <c r="F83" s="88"/>
      <c r="G83" s="88"/>
      <c r="H83" s="88"/>
      <c r="I83" s="75"/>
      <c r="J83" s="10"/>
      <c r="K83" s="118"/>
      <c r="L83" s="118"/>
      <c r="M83" s="118"/>
      <c r="N83" s="118"/>
      <c r="O83" s="118"/>
      <c r="P83" s="118"/>
      <c r="Q83" s="118"/>
      <c r="R83" s="118"/>
      <c r="S83" s="118"/>
      <c r="T83" s="118"/>
      <c r="U83" s="118"/>
      <c r="V83" s="118"/>
      <c r="W83" s="118"/>
      <c r="X83" s="118"/>
      <c r="Y83" s="118"/>
      <c r="Z83" s="118"/>
      <c r="AA83" s="10"/>
      <c r="AB83" s="10"/>
      <c r="AC83" s="118"/>
      <c r="AD83" s="10"/>
      <c r="AE83" s="10"/>
      <c r="AF83" s="118"/>
      <c r="AG83" s="10"/>
      <c r="AH83" s="10"/>
    </row>
    <row r="84" spans="1:34" ht="7.95" customHeight="1" thickTop="1" x14ac:dyDescent="0.3">
      <c r="A84" s="18"/>
      <c r="B84" s="1"/>
      <c r="C84" s="1"/>
      <c r="D84" s="1"/>
      <c r="E84" s="1"/>
      <c r="F84" s="1"/>
      <c r="G84" s="1"/>
      <c r="H84" s="1"/>
      <c r="I84" s="1"/>
      <c r="J84" s="10"/>
      <c r="K84" s="118"/>
      <c r="L84" s="118"/>
      <c r="M84" s="118"/>
      <c r="N84" s="118"/>
      <c r="O84" s="118"/>
      <c r="P84" s="118"/>
      <c r="Q84" s="118"/>
      <c r="R84" s="118"/>
      <c r="S84" s="118"/>
      <c r="T84" s="118"/>
      <c r="U84" s="118"/>
      <c r="V84" s="118"/>
      <c r="W84" s="118"/>
      <c r="X84" s="118"/>
      <c r="Y84" s="118"/>
      <c r="Z84" s="118"/>
      <c r="AA84" s="10"/>
      <c r="AB84" s="10"/>
      <c r="AC84" s="118"/>
      <c r="AD84" s="10"/>
      <c r="AE84" s="10"/>
      <c r="AF84" s="118"/>
      <c r="AG84" s="10"/>
      <c r="AH84" s="10"/>
    </row>
    <row r="85" spans="1:34" ht="8.4" customHeight="1" x14ac:dyDescent="0.3">
      <c r="A85" s="18"/>
      <c r="B85" s="92"/>
      <c r="C85" s="93"/>
      <c r="D85" s="93"/>
      <c r="E85" s="93"/>
      <c r="F85" s="93"/>
      <c r="G85" s="93"/>
      <c r="H85" s="93"/>
      <c r="I85" s="94"/>
      <c r="J85" s="10"/>
      <c r="K85" s="118"/>
      <c r="L85" s="118"/>
      <c r="M85" s="118"/>
      <c r="N85" s="118"/>
      <c r="O85" s="118"/>
      <c r="P85" s="118"/>
      <c r="Q85" s="118"/>
      <c r="R85" s="118"/>
      <c r="S85" s="118"/>
      <c r="T85" s="118"/>
      <c r="U85" s="118"/>
      <c r="V85" s="118"/>
      <c r="W85" s="118"/>
      <c r="X85" s="118"/>
      <c r="Y85" s="118"/>
      <c r="Z85" s="118"/>
      <c r="AA85" s="10"/>
      <c r="AB85" s="10"/>
      <c r="AC85" s="118"/>
      <c r="AD85" s="10"/>
      <c r="AE85" s="10"/>
      <c r="AF85" s="118"/>
      <c r="AG85" s="10"/>
      <c r="AH85" s="10"/>
    </row>
    <row r="86" spans="1:34" ht="15" customHeight="1" x14ac:dyDescent="0.4">
      <c r="A86" s="18"/>
      <c r="B86" s="95"/>
      <c r="C86" s="96" t="str">
        <f>Sheet2!G111</f>
        <v>• Una vez que complete el Formulario 3.1.4, por favor</v>
      </c>
      <c r="D86" s="97"/>
      <c r="E86" s="97"/>
      <c r="F86" s="98"/>
      <c r="G86" s="99"/>
      <c r="H86" s="100"/>
      <c r="I86" s="101"/>
      <c r="J86" s="10"/>
      <c r="K86" s="118"/>
      <c r="L86" s="118"/>
      <c r="M86" s="118"/>
      <c r="N86" s="118"/>
      <c r="O86" s="118"/>
      <c r="P86" s="118"/>
      <c r="Q86" s="118"/>
      <c r="R86" s="118"/>
      <c r="S86" s="118"/>
      <c r="T86" s="118"/>
      <c r="U86" s="118"/>
      <c r="V86" s="118"/>
      <c r="W86" s="118"/>
      <c r="X86" s="118"/>
      <c r="Y86" s="118"/>
      <c r="Z86" s="118"/>
      <c r="AA86" s="10"/>
      <c r="AB86" s="10"/>
      <c r="AC86" s="10"/>
      <c r="AD86" s="10"/>
      <c r="AE86" s="10"/>
      <c r="AF86" s="10"/>
      <c r="AG86" s="10"/>
      <c r="AH86" s="10"/>
    </row>
    <row r="87" spans="1:34" ht="30" x14ac:dyDescent="0.7">
      <c r="A87" s="18"/>
      <c r="B87" s="95"/>
      <c r="C87" s="102" t="str">
        <f>Sheet2!G112</f>
        <v>a) grábelo con el siguiente nombre:</v>
      </c>
      <c r="D87" s="103" t="str">
        <f>"NI_"&amp;IF(OR(ISBLANK(D29),D29=0),"FLOid",D29)</f>
        <v>NI_FLOid</v>
      </c>
      <c r="E87" s="104"/>
      <c r="F87" s="105"/>
      <c r="G87" s="105"/>
      <c r="H87" s="100"/>
      <c r="I87" s="101"/>
      <c r="J87" s="10"/>
      <c r="K87" s="118"/>
      <c r="L87" s="118"/>
      <c r="M87" s="118"/>
      <c r="N87" s="118"/>
      <c r="O87" s="118"/>
      <c r="P87" s="118"/>
      <c r="Q87" s="118"/>
      <c r="R87" s="118"/>
      <c r="S87" s="118"/>
      <c r="T87" s="118"/>
      <c r="U87" s="118"/>
      <c r="V87" s="118"/>
      <c r="W87" s="118"/>
      <c r="X87" s="118"/>
      <c r="Y87" s="118"/>
      <c r="Z87" s="118"/>
      <c r="AA87" s="10"/>
      <c r="AB87" s="10"/>
      <c r="AC87" s="10"/>
      <c r="AD87" s="10"/>
      <c r="AE87" s="10"/>
      <c r="AF87" s="10"/>
      <c r="AG87" s="10"/>
      <c r="AH87" s="10"/>
    </row>
    <row r="88" spans="1:34" ht="4.95" customHeight="1" x14ac:dyDescent="0.3">
      <c r="A88" s="18"/>
      <c r="B88" s="95"/>
      <c r="C88" s="106"/>
      <c r="D88" s="100"/>
      <c r="E88" s="100"/>
      <c r="F88" s="97"/>
      <c r="G88" s="97"/>
      <c r="H88" s="100"/>
      <c r="I88" s="101"/>
      <c r="J88" s="10"/>
      <c r="K88" s="118"/>
      <c r="L88" s="118"/>
      <c r="M88" s="118"/>
      <c r="N88" s="118"/>
      <c r="O88" s="118"/>
      <c r="P88" s="118"/>
      <c r="Q88" s="118"/>
      <c r="R88" s="118"/>
      <c r="S88" s="118"/>
      <c r="T88" s="118"/>
      <c r="U88" s="118"/>
      <c r="V88" s="118"/>
      <c r="W88" s="118"/>
      <c r="X88" s="118"/>
      <c r="Y88" s="118"/>
      <c r="Z88" s="118"/>
      <c r="AA88" s="10"/>
      <c r="AB88" s="10"/>
      <c r="AC88" s="10"/>
      <c r="AD88" s="10"/>
      <c r="AE88" s="10"/>
      <c r="AF88" s="10"/>
      <c r="AG88" s="10"/>
      <c r="AH88" s="10"/>
    </row>
    <row r="89" spans="1:34" ht="15.6" customHeight="1" x14ac:dyDescent="0.3">
      <c r="A89" s="18"/>
      <c r="B89" s="95"/>
      <c r="C89" s="102" t="str">
        <f>Sheet2!G113</f>
        <v>b) envíelo al correo electrónico:</v>
      </c>
      <c r="D89" s="107" t="s">
        <v>407</v>
      </c>
      <c r="E89" s="104"/>
      <c r="F89" s="108"/>
      <c r="G89" s="108"/>
      <c r="H89" s="100"/>
      <c r="I89" s="101"/>
      <c r="J89" s="10"/>
      <c r="K89" s="118"/>
      <c r="L89" s="118"/>
      <c r="M89" s="118"/>
      <c r="N89" s="118"/>
      <c r="O89" s="118"/>
      <c r="P89" s="118"/>
      <c r="Q89" s="118"/>
      <c r="R89" s="118"/>
      <c r="S89" s="118"/>
      <c r="T89" s="118"/>
      <c r="U89" s="118"/>
      <c r="V89" s="118"/>
      <c r="W89" s="118"/>
      <c r="X89" s="118"/>
      <c r="Y89" s="118"/>
      <c r="Z89" s="118"/>
      <c r="AA89" s="10"/>
      <c r="AB89" s="10"/>
      <c r="AC89" s="10"/>
      <c r="AD89" s="10"/>
      <c r="AE89" s="10"/>
      <c r="AF89" s="10"/>
      <c r="AG89" s="10"/>
      <c r="AH89" s="10"/>
    </row>
    <row r="90" spans="1:34" ht="9" customHeight="1" x14ac:dyDescent="0.3">
      <c r="A90" s="18"/>
      <c r="B90" s="95"/>
      <c r="C90" s="111"/>
      <c r="D90" s="104"/>
      <c r="E90" s="104"/>
      <c r="F90" s="108"/>
      <c r="G90" s="108"/>
      <c r="H90" s="100"/>
      <c r="I90" s="101"/>
      <c r="J90" s="10"/>
      <c r="K90" s="118"/>
      <c r="L90" s="118"/>
      <c r="M90" s="118"/>
      <c r="N90" s="118"/>
      <c r="O90" s="118"/>
      <c r="P90" s="118"/>
      <c r="Q90" s="118"/>
      <c r="R90" s="118"/>
      <c r="S90" s="118"/>
      <c r="T90" s="118"/>
      <c r="U90" s="118"/>
      <c r="V90" s="118"/>
      <c r="W90" s="118"/>
      <c r="X90" s="118"/>
      <c r="Y90" s="118"/>
      <c r="Z90" s="118"/>
      <c r="AA90" s="10"/>
      <c r="AB90" s="10"/>
      <c r="AC90" s="10"/>
      <c r="AD90" s="10"/>
      <c r="AE90" s="10"/>
      <c r="AF90" s="10"/>
      <c r="AG90" s="10"/>
      <c r="AH90" s="10"/>
    </row>
    <row r="91" spans="1:34" ht="15.6" customHeight="1" x14ac:dyDescent="0.3">
      <c r="A91" s="18"/>
      <c r="B91" s="95"/>
      <c r="C91" s="96" t="str">
        <f>Sheet2!G115</f>
        <v>• Si usted tiene alguna pregunta sobre como completar el Formulario 3.1.4, por favor escríbanos al correo electrónico:</v>
      </c>
      <c r="D91" s="104"/>
      <c r="E91" s="104"/>
      <c r="F91" s="108"/>
      <c r="G91" s="108"/>
      <c r="H91" s="100"/>
      <c r="I91" s="101"/>
      <c r="J91" s="10"/>
      <c r="K91" s="118"/>
      <c r="L91" s="118"/>
      <c r="M91" s="118"/>
      <c r="N91" s="118"/>
      <c r="O91" s="118"/>
      <c r="P91" s="118"/>
      <c r="Q91" s="118"/>
      <c r="R91" s="118"/>
      <c r="S91" s="118"/>
      <c r="T91" s="118"/>
      <c r="U91" s="118"/>
      <c r="V91" s="118"/>
      <c r="W91" s="118"/>
      <c r="X91" s="118"/>
      <c r="Y91" s="118"/>
      <c r="Z91" s="118"/>
      <c r="AA91" s="10"/>
      <c r="AB91" s="10"/>
      <c r="AC91" s="10"/>
      <c r="AD91" s="10"/>
      <c r="AE91" s="10"/>
      <c r="AF91" s="10"/>
      <c r="AG91" s="10"/>
      <c r="AH91" s="10"/>
    </row>
    <row r="92" spans="1:34" ht="15.6" customHeight="1" x14ac:dyDescent="0.3">
      <c r="A92" s="18"/>
      <c r="B92" s="95"/>
      <c r="C92" s="100"/>
      <c r="D92" s="107" t="s">
        <v>407</v>
      </c>
      <c r="E92" s="100"/>
      <c r="F92" s="100"/>
      <c r="G92" s="100"/>
      <c r="H92" s="100"/>
      <c r="I92" s="101"/>
      <c r="J92" s="10"/>
      <c r="K92" s="118"/>
      <c r="L92" s="118"/>
      <c r="M92" s="118"/>
      <c r="N92" s="118"/>
      <c r="O92" s="118"/>
      <c r="P92" s="118"/>
      <c r="Q92" s="118"/>
      <c r="R92" s="118"/>
      <c r="S92" s="118"/>
      <c r="T92" s="118"/>
      <c r="U92" s="118"/>
      <c r="V92" s="118"/>
      <c r="W92" s="118"/>
      <c r="X92" s="118"/>
      <c r="Y92" s="118"/>
      <c r="Z92" s="118"/>
      <c r="AA92" s="10"/>
      <c r="AB92" s="10"/>
      <c r="AC92" s="10"/>
      <c r="AD92" s="10"/>
      <c r="AE92" s="10"/>
      <c r="AF92" s="10"/>
      <c r="AG92" s="10"/>
      <c r="AH92" s="10"/>
    </row>
    <row r="93" spans="1:34" ht="6.6" customHeight="1" x14ac:dyDescent="0.3">
      <c r="A93" s="18"/>
      <c r="B93" s="112"/>
      <c r="C93" s="113"/>
      <c r="D93" s="113"/>
      <c r="E93" s="113"/>
      <c r="F93" s="113"/>
      <c r="G93" s="113"/>
      <c r="H93" s="113"/>
      <c r="I93" s="114"/>
      <c r="J93" s="10"/>
      <c r="K93" s="118"/>
      <c r="L93" s="118"/>
      <c r="M93" s="118"/>
      <c r="N93" s="118"/>
      <c r="O93" s="118"/>
      <c r="P93" s="118"/>
      <c r="Q93" s="118"/>
      <c r="R93" s="118"/>
      <c r="S93" s="118"/>
      <c r="T93" s="118"/>
      <c r="U93" s="118"/>
      <c r="V93" s="118"/>
      <c r="W93" s="118"/>
      <c r="X93" s="118"/>
      <c r="Y93" s="118"/>
      <c r="Z93" s="118"/>
      <c r="AA93" s="10"/>
      <c r="AB93" s="10"/>
      <c r="AC93" s="10"/>
      <c r="AD93" s="10"/>
      <c r="AE93" s="10"/>
      <c r="AF93" s="10"/>
      <c r="AG93" s="10"/>
      <c r="AH93" s="10"/>
    </row>
    <row r="94" spans="1:34" x14ac:dyDescent="0.3">
      <c r="A94" s="18"/>
      <c r="B94" s="18"/>
      <c r="C94" s="18"/>
      <c r="D94" s="18"/>
      <c r="E94" s="18"/>
      <c r="F94" s="18"/>
      <c r="G94" s="18"/>
      <c r="H94" s="18"/>
      <c r="I94" s="18"/>
      <c r="J94" s="10"/>
      <c r="K94" s="118"/>
      <c r="L94" s="118"/>
      <c r="M94" s="118"/>
      <c r="N94" s="118"/>
      <c r="O94" s="118"/>
      <c r="P94" s="118"/>
      <c r="Q94" s="118"/>
      <c r="R94" s="118"/>
      <c r="S94" s="118"/>
      <c r="T94" s="118"/>
      <c r="U94" s="118"/>
      <c r="V94" s="118"/>
      <c r="W94" s="118"/>
      <c r="X94" s="118"/>
      <c r="Y94" s="118"/>
      <c r="Z94" s="118"/>
      <c r="AA94" s="10"/>
      <c r="AB94" s="10"/>
      <c r="AC94" s="10"/>
      <c r="AD94" s="10"/>
      <c r="AE94" s="10"/>
      <c r="AF94" s="10"/>
      <c r="AG94" s="10"/>
      <c r="AH94" s="10"/>
    </row>
    <row r="95" spans="1:34" x14ac:dyDescent="0.3">
      <c r="A95" s="18"/>
      <c r="B95" s="18"/>
      <c r="C95" s="18"/>
      <c r="D95" s="18"/>
      <c r="E95" s="18"/>
      <c r="F95" s="18"/>
      <c r="G95" s="18"/>
      <c r="H95" s="18"/>
      <c r="I95" s="18"/>
      <c r="J95" s="10"/>
      <c r="K95" s="118"/>
      <c r="L95" s="118"/>
      <c r="M95" s="118"/>
      <c r="N95" s="118"/>
      <c r="O95" s="118"/>
      <c r="P95" s="118"/>
      <c r="Q95" s="118"/>
      <c r="R95" s="118"/>
      <c r="S95" s="118"/>
      <c r="T95" s="118"/>
      <c r="U95" s="118"/>
      <c r="V95" s="118"/>
      <c r="W95" s="118"/>
      <c r="X95" s="118"/>
      <c r="Y95" s="118"/>
      <c r="Z95" s="118"/>
      <c r="AA95" s="10"/>
      <c r="AB95" s="10"/>
      <c r="AC95" s="10"/>
      <c r="AD95" s="10"/>
      <c r="AE95" s="10"/>
      <c r="AF95" s="10"/>
      <c r="AG95" s="10"/>
      <c r="AH95" s="10"/>
    </row>
    <row r="96" spans="1:34" x14ac:dyDescent="0.3">
      <c r="A96" s="18"/>
      <c r="B96" s="18"/>
      <c r="C96" s="18"/>
      <c r="D96" s="18"/>
      <c r="E96" s="18"/>
      <c r="F96" s="18"/>
      <c r="G96" s="18"/>
      <c r="H96" s="18"/>
      <c r="I96" s="18"/>
      <c r="J96" s="10"/>
      <c r="K96" s="118"/>
      <c r="L96" s="118"/>
      <c r="M96" s="118"/>
      <c r="N96" s="118"/>
      <c r="O96" s="118"/>
      <c r="P96" s="118"/>
      <c r="Q96" s="118"/>
      <c r="R96" s="118"/>
      <c r="S96" s="118"/>
      <c r="T96" s="118"/>
      <c r="U96" s="118"/>
      <c r="V96" s="118"/>
      <c r="W96" s="118"/>
      <c r="X96" s="118"/>
      <c r="Y96" s="118"/>
      <c r="Z96" s="118"/>
      <c r="AA96" s="10"/>
      <c r="AB96" s="10"/>
      <c r="AC96" s="10"/>
      <c r="AD96" s="10"/>
      <c r="AE96" s="10"/>
      <c r="AF96" s="10"/>
      <c r="AG96" s="10"/>
      <c r="AH96" s="10"/>
    </row>
    <row r="97" spans="1:34" x14ac:dyDescent="0.3">
      <c r="A97" s="18"/>
      <c r="B97" s="18"/>
      <c r="C97" s="18"/>
      <c r="D97" s="18"/>
      <c r="E97" s="18"/>
      <c r="F97" s="18"/>
      <c r="G97" s="18"/>
      <c r="H97" s="18"/>
      <c r="I97" s="18"/>
      <c r="J97" s="10"/>
      <c r="K97" s="118"/>
      <c r="L97" s="118"/>
      <c r="M97" s="118"/>
      <c r="N97" s="118"/>
      <c r="O97" s="118"/>
      <c r="P97" s="118"/>
      <c r="Q97" s="118"/>
      <c r="R97" s="118"/>
      <c r="S97" s="118"/>
      <c r="T97" s="118"/>
      <c r="U97" s="118"/>
      <c r="V97" s="118"/>
      <c r="W97" s="118"/>
      <c r="X97" s="118"/>
      <c r="Y97" s="118"/>
      <c r="Z97" s="118"/>
      <c r="AA97" s="10"/>
      <c r="AB97" s="10"/>
      <c r="AC97" s="10"/>
      <c r="AD97" s="10"/>
      <c r="AE97" s="10"/>
      <c r="AF97" s="10"/>
      <c r="AG97" s="10"/>
      <c r="AH97" s="10"/>
    </row>
    <row r="98" spans="1:34" x14ac:dyDescent="0.3">
      <c r="A98" s="18"/>
      <c r="B98" s="18"/>
      <c r="C98" s="18"/>
      <c r="D98" s="18"/>
      <c r="E98" s="18"/>
      <c r="F98" s="18"/>
      <c r="G98" s="18"/>
      <c r="H98" s="9"/>
      <c r="I98" s="18"/>
      <c r="J98" s="10"/>
      <c r="K98" s="118"/>
      <c r="L98" s="118"/>
      <c r="M98" s="118"/>
      <c r="N98" s="118"/>
      <c r="O98" s="118"/>
      <c r="P98" s="118"/>
      <c r="Q98" s="118"/>
      <c r="R98" s="118"/>
      <c r="S98" s="118"/>
      <c r="T98" s="118"/>
      <c r="U98" s="118"/>
      <c r="V98" s="118"/>
      <c r="W98" s="118"/>
      <c r="X98" s="118"/>
      <c r="Y98" s="118"/>
      <c r="Z98" s="118"/>
      <c r="AA98" s="10"/>
      <c r="AB98" s="10"/>
      <c r="AC98" s="10"/>
      <c r="AD98" s="10"/>
      <c r="AE98" s="10"/>
      <c r="AF98" s="10"/>
      <c r="AG98" s="10"/>
      <c r="AH98" s="10"/>
    </row>
    <row r="99" spans="1:34" x14ac:dyDescent="0.3">
      <c r="A99" s="18"/>
      <c r="B99" s="18"/>
      <c r="C99" s="18"/>
      <c r="D99" s="18"/>
      <c r="E99" s="18"/>
      <c r="F99" s="18"/>
      <c r="G99" s="18"/>
      <c r="H99" s="9"/>
      <c r="I99" s="18"/>
      <c r="J99" s="10"/>
      <c r="K99" s="118"/>
      <c r="L99" s="118"/>
      <c r="M99" s="118"/>
      <c r="N99" s="118"/>
      <c r="O99" s="118"/>
      <c r="P99" s="118"/>
      <c r="Q99" s="118"/>
      <c r="R99" s="118"/>
      <c r="S99" s="118"/>
      <c r="T99" s="118"/>
      <c r="U99" s="118"/>
      <c r="V99" s="118"/>
      <c r="W99" s="118"/>
      <c r="X99" s="118"/>
      <c r="Y99" s="118"/>
      <c r="Z99" s="118"/>
      <c r="AA99" s="10"/>
      <c r="AB99" s="10"/>
      <c r="AC99" s="10"/>
      <c r="AD99" s="10"/>
      <c r="AE99" s="10"/>
      <c r="AF99" s="10"/>
      <c r="AG99" s="10"/>
      <c r="AH99" s="10"/>
    </row>
    <row r="100" spans="1:34" x14ac:dyDescent="0.3">
      <c r="A100" s="18"/>
      <c r="B100" s="18"/>
      <c r="C100" s="18"/>
      <c r="D100" s="18"/>
      <c r="E100" s="18"/>
      <c r="F100" s="18"/>
      <c r="G100" s="18"/>
      <c r="H100" s="9"/>
      <c r="I100" s="18"/>
      <c r="J100" s="10"/>
      <c r="K100" s="118"/>
      <c r="L100" s="118"/>
      <c r="M100" s="118"/>
      <c r="N100" s="118"/>
      <c r="O100" s="118"/>
      <c r="P100" s="118"/>
      <c r="Q100" s="118"/>
      <c r="R100" s="118"/>
      <c r="S100" s="118"/>
      <c r="T100" s="118"/>
      <c r="U100" s="118"/>
      <c r="V100" s="118"/>
      <c r="W100" s="118"/>
      <c r="X100" s="118"/>
      <c r="Y100" s="118"/>
      <c r="Z100" s="118"/>
      <c r="AA100" s="10"/>
      <c r="AB100" s="10"/>
      <c r="AC100" s="10"/>
      <c r="AD100" s="10"/>
      <c r="AE100" s="10"/>
      <c r="AF100" s="10"/>
      <c r="AG100" s="10"/>
      <c r="AH100" s="10"/>
    </row>
    <row r="101" spans="1:34" x14ac:dyDescent="0.3">
      <c r="A101" s="18"/>
      <c r="B101" s="18"/>
      <c r="C101" s="18"/>
      <c r="D101" s="18"/>
      <c r="E101" s="18"/>
      <c r="F101" s="18"/>
      <c r="G101" s="18"/>
      <c r="H101" s="9"/>
      <c r="I101" s="18"/>
      <c r="J101" s="10"/>
      <c r="K101" s="118"/>
      <c r="L101" s="118"/>
      <c r="M101" s="118"/>
      <c r="N101" s="118"/>
      <c r="O101" s="118"/>
      <c r="P101" s="118"/>
      <c r="Q101" s="118"/>
      <c r="R101" s="118"/>
      <c r="S101" s="118"/>
      <c r="T101" s="118"/>
      <c r="U101" s="118"/>
      <c r="V101" s="118"/>
      <c r="W101" s="118"/>
      <c r="X101" s="118"/>
      <c r="Y101" s="118"/>
      <c r="Z101" s="118"/>
      <c r="AA101" s="10"/>
      <c r="AB101" s="10"/>
      <c r="AC101" s="10"/>
      <c r="AD101" s="10"/>
      <c r="AE101" s="10"/>
      <c r="AF101" s="10"/>
      <c r="AG101" s="10"/>
      <c r="AH101" s="10"/>
    </row>
    <row r="102" spans="1:34" x14ac:dyDescent="0.3">
      <c r="A102" s="18"/>
      <c r="B102" s="18"/>
      <c r="C102" s="18"/>
      <c r="D102" s="18"/>
      <c r="E102" s="18"/>
      <c r="F102" s="18"/>
      <c r="G102" s="18"/>
      <c r="H102" s="18"/>
      <c r="I102" s="18"/>
      <c r="J102" s="10"/>
      <c r="K102" s="118"/>
      <c r="L102" s="118"/>
      <c r="M102" s="118"/>
      <c r="N102" s="118"/>
      <c r="O102" s="118"/>
      <c r="P102" s="118"/>
      <c r="Q102" s="118"/>
      <c r="R102" s="118"/>
      <c r="S102" s="118"/>
      <c r="T102" s="118"/>
      <c r="U102" s="118"/>
      <c r="V102" s="118"/>
      <c r="W102" s="118"/>
      <c r="X102" s="118"/>
      <c r="Y102" s="118"/>
      <c r="Z102" s="118"/>
      <c r="AA102" s="10"/>
      <c r="AB102" s="10"/>
      <c r="AC102" s="10"/>
      <c r="AD102" s="10"/>
      <c r="AE102" s="10"/>
      <c r="AF102" s="10"/>
      <c r="AG102" s="10"/>
      <c r="AH102" s="10"/>
    </row>
    <row r="103" spans="1:34" x14ac:dyDescent="0.3">
      <c r="A103" s="18"/>
      <c r="B103" s="18"/>
      <c r="C103" s="18"/>
      <c r="D103" s="18"/>
      <c r="E103" s="18"/>
      <c r="F103" s="18"/>
      <c r="G103" s="18"/>
      <c r="H103" s="18"/>
      <c r="I103" s="18"/>
      <c r="J103" s="10"/>
      <c r="K103" s="118"/>
      <c r="L103" s="118"/>
      <c r="M103" s="118"/>
      <c r="N103" s="118"/>
      <c r="O103" s="118"/>
      <c r="P103" s="118"/>
      <c r="Q103" s="118"/>
      <c r="R103" s="118"/>
      <c r="S103" s="118"/>
      <c r="T103" s="118"/>
      <c r="U103" s="118"/>
      <c r="V103" s="118"/>
      <c r="W103" s="118"/>
      <c r="X103" s="118"/>
      <c r="Y103" s="118"/>
      <c r="Z103" s="118"/>
      <c r="AA103" s="10"/>
      <c r="AB103" s="10"/>
      <c r="AC103" s="10"/>
      <c r="AD103" s="10"/>
      <c r="AE103" s="10"/>
      <c r="AF103" s="10"/>
      <c r="AG103" s="10"/>
      <c r="AH103" s="10"/>
    </row>
    <row r="104" spans="1:34" x14ac:dyDescent="0.3">
      <c r="A104" s="18"/>
      <c r="B104" s="18"/>
      <c r="C104" s="18"/>
      <c r="D104" s="18"/>
      <c r="E104" s="18"/>
      <c r="F104" s="18"/>
      <c r="G104" s="18"/>
      <c r="H104" s="18"/>
      <c r="I104" s="18"/>
      <c r="J104" s="10"/>
      <c r="K104" s="118"/>
      <c r="L104" s="118"/>
      <c r="M104" s="118"/>
      <c r="N104" s="118"/>
      <c r="O104" s="118"/>
      <c r="P104" s="118"/>
      <c r="Q104" s="118"/>
      <c r="R104" s="118"/>
      <c r="S104" s="118"/>
      <c r="T104" s="118"/>
      <c r="U104" s="118"/>
      <c r="V104" s="118"/>
      <c r="W104" s="118"/>
      <c r="X104" s="118"/>
      <c r="Y104" s="118"/>
      <c r="Z104" s="118"/>
      <c r="AA104" s="10"/>
      <c r="AB104" s="10"/>
      <c r="AC104" s="10"/>
      <c r="AD104" s="10"/>
      <c r="AE104" s="10"/>
      <c r="AF104" s="10"/>
      <c r="AG104" s="10"/>
      <c r="AH104" s="10"/>
    </row>
    <row r="105" spans="1:34" x14ac:dyDescent="0.3">
      <c r="A105" s="18"/>
      <c r="B105" s="18"/>
      <c r="C105" s="18"/>
      <c r="D105" s="18"/>
      <c r="E105" s="18"/>
      <c r="F105" s="18"/>
      <c r="G105" s="18"/>
      <c r="H105" s="18"/>
      <c r="I105" s="18"/>
      <c r="J105" s="10"/>
      <c r="K105" s="118"/>
      <c r="L105" s="118"/>
      <c r="M105" s="118"/>
      <c r="N105" s="118"/>
      <c r="O105" s="118"/>
      <c r="P105" s="118"/>
      <c r="Q105" s="118"/>
      <c r="R105" s="118"/>
      <c r="S105" s="118"/>
      <c r="T105" s="118"/>
      <c r="U105" s="118"/>
      <c r="V105" s="118"/>
      <c r="W105" s="118"/>
      <c r="X105" s="118"/>
      <c r="Y105" s="118"/>
      <c r="Z105" s="118"/>
      <c r="AA105" s="10"/>
      <c r="AB105" s="10"/>
      <c r="AC105" s="10"/>
      <c r="AD105" s="10"/>
      <c r="AE105" s="10"/>
      <c r="AF105" s="10"/>
      <c r="AG105" s="10"/>
      <c r="AH105" s="10"/>
    </row>
    <row r="106" spans="1:34" x14ac:dyDescent="0.3">
      <c r="A106" s="18"/>
      <c r="B106" s="18"/>
      <c r="C106" s="18"/>
      <c r="D106" s="18"/>
      <c r="E106" s="18"/>
      <c r="F106" s="18"/>
      <c r="G106" s="18"/>
      <c r="H106" s="18"/>
      <c r="I106" s="18"/>
      <c r="J106" s="10"/>
      <c r="K106" s="118"/>
      <c r="L106" s="118"/>
      <c r="M106" s="118"/>
      <c r="N106" s="118"/>
      <c r="O106" s="118"/>
      <c r="P106" s="118"/>
      <c r="Q106" s="118"/>
      <c r="R106" s="118"/>
      <c r="S106" s="118"/>
      <c r="T106" s="118"/>
      <c r="U106" s="118"/>
      <c r="V106" s="118"/>
      <c r="W106" s="118"/>
      <c r="X106" s="118"/>
      <c r="Y106" s="118"/>
      <c r="Z106" s="118"/>
      <c r="AA106" s="10"/>
      <c r="AB106" s="10"/>
      <c r="AC106" s="10"/>
      <c r="AD106" s="10"/>
      <c r="AE106" s="10"/>
      <c r="AF106" s="10"/>
      <c r="AG106" s="10"/>
      <c r="AH106" s="10"/>
    </row>
    <row r="107" spans="1:34" x14ac:dyDescent="0.3">
      <c r="A107" s="18"/>
      <c r="B107" s="18"/>
      <c r="C107" s="18"/>
      <c r="D107" s="18"/>
      <c r="E107" s="18"/>
      <c r="F107" s="18"/>
      <c r="G107" s="18"/>
      <c r="H107" s="18"/>
      <c r="I107" s="18"/>
      <c r="J107" s="10"/>
      <c r="K107" s="118"/>
      <c r="L107" s="118"/>
      <c r="M107" s="118"/>
      <c r="N107" s="118"/>
      <c r="O107" s="118"/>
      <c r="P107" s="118"/>
      <c r="Q107" s="118"/>
      <c r="R107" s="118"/>
      <c r="S107" s="118"/>
      <c r="T107" s="118"/>
      <c r="U107" s="118"/>
      <c r="V107" s="118"/>
      <c r="W107" s="118"/>
      <c r="X107" s="118"/>
      <c r="Y107" s="118"/>
      <c r="Z107" s="118"/>
      <c r="AA107" s="10"/>
      <c r="AB107" s="10"/>
      <c r="AC107" s="10"/>
      <c r="AD107" s="10"/>
      <c r="AE107" s="10"/>
      <c r="AF107" s="10"/>
      <c r="AG107" s="10"/>
      <c r="AH107" s="10"/>
    </row>
    <row r="108" spans="1:34" x14ac:dyDescent="0.3">
      <c r="A108" s="18"/>
      <c r="B108" s="18"/>
      <c r="C108" s="18"/>
      <c r="D108" s="18"/>
      <c r="E108" s="18"/>
      <c r="F108" s="18"/>
      <c r="G108" s="18"/>
      <c r="H108" s="18"/>
      <c r="I108" s="18"/>
      <c r="J108" s="10"/>
      <c r="K108" s="118"/>
      <c r="L108" s="118"/>
      <c r="M108" s="118"/>
      <c r="N108" s="118"/>
      <c r="O108" s="118"/>
      <c r="P108" s="118"/>
      <c r="Q108" s="118"/>
      <c r="R108" s="118"/>
      <c r="S108" s="118"/>
      <c r="T108" s="118"/>
      <c r="U108" s="118"/>
      <c r="V108" s="118"/>
      <c r="W108" s="118"/>
      <c r="X108" s="118"/>
      <c r="Y108" s="118"/>
      <c r="Z108" s="118"/>
      <c r="AA108" s="10"/>
      <c r="AB108" s="10"/>
      <c r="AC108" s="10"/>
      <c r="AD108" s="10"/>
      <c r="AE108" s="10"/>
      <c r="AF108" s="10"/>
      <c r="AG108" s="10"/>
      <c r="AH108" s="10"/>
    </row>
    <row r="109" spans="1:34" x14ac:dyDescent="0.3">
      <c r="A109" s="18"/>
      <c r="B109" s="18"/>
      <c r="C109" s="18"/>
      <c r="D109" s="18"/>
      <c r="E109" s="18"/>
      <c r="F109" s="18"/>
      <c r="G109" s="18"/>
      <c r="H109" s="18"/>
      <c r="I109" s="18"/>
      <c r="J109" s="10"/>
      <c r="K109" s="118"/>
      <c r="L109" s="118"/>
      <c r="M109" s="118"/>
      <c r="N109" s="118"/>
      <c r="O109" s="118"/>
      <c r="P109" s="118"/>
      <c r="Q109" s="118"/>
      <c r="R109" s="118"/>
      <c r="S109" s="118"/>
      <c r="T109" s="118"/>
      <c r="U109" s="118"/>
      <c r="V109" s="118"/>
      <c r="W109" s="118"/>
      <c r="X109" s="118"/>
      <c r="Y109" s="118"/>
      <c r="Z109" s="118"/>
      <c r="AA109" s="10"/>
      <c r="AB109" s="10"/>
      <c r="AC109" s="10"/>
      <c r="AD109" s="10"/>
      <c r="AE109" s="10"/>
      <c r="AF109" s="10"/>
      <c r="AG109" s="10"/>
      <c r="AH109" s="10"/>
    </row>
    <row r="110" spans="1:34" x14ac:dyDescent="0.3">
      <c r="A110" s="18"/>
      <c r="B110" s="18"/>
      <c r="C110" s="18"/>
      <c r="D110" s="18"/>
      <c r="E110" s="18"/>
      <c r="F110" s="18"/>
      <c r="G110" s="18"/>
      <c r="H110" s="18"/>
      <c r="I110" s="18"/>
      <c r="J110" s="10"/>
      <c r="K110" s="118"/>
      <c r="L110" s="118"/>
      <c r="M110" s="118"/>
      <c r="N110" s="118"/>
      <c r="O110" s="118"/>
      <c r="P110" s="118"/>
      <c r="Q110" s="118"/>
      <c r="R110" s="118"/>
      <c r="S110" s="118"/>
      <c r="T110" s="118"/>
      <c r="U110" s="118"/>
      <c r="V110" s="118"/>
      <c r="W110" s="118"/>
      <c r="X110" s="118"/>
      <c r="Y110" s="118"/>
      <c r="Z110" s="118"/>
      <c r="AA110" s="10"/>
      <c r="AB110" s="10"/>
      <c r="AC110" s="10"/>
      <c r="AD110" s="10"/>
      <c r="AE110" s="10"/>
      <c r="AF110" s="10"/>
      <c r="AG110" s="10"/>
      <c r="AH110" s="10"/>
    </row>
    <row r="111" spans="1:34" x14ac:dyDescent="0.3">
      <c r="A111" s="18"/>
      <c r="B111" s="18"/>
      <c r="C111" s="18"/>
      <c r="D111" s="18"/>
      <c r="E111" s="18"/>
      <c r="F111" s="18"/>
      <c r="G111" s="18"/>
      <c r="H111" s="18"/>
      <c r="I111" s="18"/>
      <c r="J111" s="10"/>
      <c r="K111" s="118"/>
      <c r="L111" s="118"/>
      <c r="M111" s="118"/>
      <c r="N111" s="118"/>
      <c r="O111" s="118"/>
      <c r="P111" s="118"/>
      <c r="Q111" s="118"/>
      <c r="R111" s="118"/>
      <c r="S111" s="118"/>
      <c r="T111" s="118"/>
      <c r="U111" s="118"/>
      <c r="V111" s="118"/>
      <c r="W111" s="118"/>
      <c r="X111" s="118"/>
      <c r="Y111" s="118"/>
      <c r="Z111" s="118"/>
      <c r="AA111" s="10"/>
      <c r="AB111" s="10"/>
      <c r="AC111" s="10"/>
      <c r="AD111" s="10"/>
      <c r="AE111" s="10"/>
      <c r="AF111" s="10"/>
      <c r="AG111" s="10"/>
      <c r="AH111" s="10"/>
    </row>
    <row r="112" spans="1:34" x14ac:dyDescent="0.3">
      <c r="A112" s="18"/>
      <c r="B112" s="18"/>
      <c r="C112" s="18"/>
      <c r="D112" s="18"/>
      <c r="E112" s="18"/>
      <c r="F112" s="18"/>
      <c r="G112" s="18"/>
      <c r="H112" s="18"/>
      <c r="I112" s="18"/>
      <c r="J112" s="10"/>
      <c r="K112" s="118"/>
      <c r="L112" s="118"/>
      <c r="M112" s="118"/>
      <c r="N112" s="118"/>
      <c r="O112" s="118"/>
      <c r="P112" s="118"/>
      <c r="Q112" s="118"/>
      <c r="R112" s="118"/>
      <c r="S112" s="118"/>
      <c r="T112" s="118"/>
      <c r="U112" s="118"/>
      <c r="V112" s="118"/>
      <c r="W112" s="118"/>
      <c r="X112" s="118"/>
      <c r="Y112" s="118"/>
      <c r="Z112" s="118"/>
      <c r="AA112" s="10"/>
      <c r="AB112" s="10"/>
      <c r="AC112" s="10"/>
      <c r="AD112" s="10"/>
      <c r="AE112" s="10"/>
      <c r="AF112" s="10"/>
      <c r="AG112" s="10"/>
      <c r="AH112" s="10"/>
    </row>
    <row r="113" spans="1:34" x14ac:dyDescent="0.3">
      <c r="A113" s="18"/>
      <c r="B113" s="18"/>
      <c r="C113" s="18"/>
      <c r="D113" s="18"/>
      <c r="E113" s="18"/>
      <c r="F113" s="18"/>
      <c r="G113" s="18"/>
      <c r="H113" s="18"/>
      <c r="I113" s="18"/>
      <c r="J113" s="10"/>
      <c r="K113" s="118"/>
      <c r="L113" s="118"/>
      <c r="M113" s="118"/>
      <c r="N113" s="118"/>
      <c r="O113" s="118"/>
      <c r="P113" s="118"/>
      <c r="Q113" s="118"/>
      <c r="R113" s="118"/>
      <c r="S113" s="118"/>
      <c r="T113" s="118"/>
      <c r="U113" s="118"/>
      <c r="V113" s="118"/>
      <c r="W113" s="118"/>
      <c r="X113" s="118"/>
      <c r="Y113" s="118"/>
      <c r="Z113" s="118"/>
      <c r="AA113" s="10"/>
      <c r="AB113" s="10"/>
      <c r="AC113" s="10"/>
      <c r="AD113" s="10"/>
      <c r="AE113" s="10"/>
      <c r="AF113" s="10"/>
      <c r="AG113" s="10"/>
      <c r="AH113" s="10"/>
    </row>
    <row r="114" spans="1:34" x14ac:dyDescent="0.3">
      <c r="A114" s="18"/>
      <c r="B114" s="18"/>
      <c r="C114" s="18"/>
      <c r="D114" s="18"/>
      <c r="E114" s="18"/>
      <c r="F114" s="21"/>
      <c r="G114" s="18"/>
      <c r="H114" s="18"/>
      <c r="I114" s="18"/>
      <c r="J114" s="10"/>
      <c r="K114" s="118"/>
      <c r="L114" s="118"/>
      <c r="M114" s="118"/>
      <c r="N114" s="118"/>
      <c r="O114" s="118"/>
      <c r="P114" s="118"/>
      <c r="Q114" s="118"/>
      <c r="R114" s="118"/>
      <c r="S114" s="118"/>
      <c r="T114" s="118"/>
      <c r="U114" s="118"/>
      <c r="V114" s="118"/>
      <c r="W114" s="118"/>
      <c r="X114" s="118"/>
      <c r="Y114" s="118"/>
      <c r="Z114" s="118"/>
      <c r="AA114" s="10"/>
      <c r="AB114" s="10"/>
      <c r="AC114" s="10"/>
      <c r="AD114" s="10"/>
      <c r="AE114" s="10"/>
      <c r="AF114" s="10"/>
      <c r="AG114" s="10"/>
      <c r="AH114" s="10"/>
    </row>
    <row r="115" spans="1:34" x14ac:dyDescent="0.3">
      <c r="A115" s="18"/>
      <c r="B115" s="18"/>
      <c r="C115" s="18"/>
      <c r="D115" s="18"/>
      <c r="E115" s="18"/>
      <c r="F115" s="18"/>
      <c r="G115" s="18"/>
      <c r="H115" s="18"/>
      <c r="I115" s="18"/>
      <c r="J115" s="10"/>
      <c r="K115" s="118"/>
      <c r="L115" s="118"/>
      <c r="M115" s="118"/>
      <c r="N115" s="118"/>
      <c r="O115" s="118"/>
      <c r="P115" s="118"/>
      <c r="Q115" s="118"/>
      <c r="R115" s="118"/>
      <c r="S115" s="118"/>
      <c r="T115" s="118"/>
      <c r="U115" s="118"/>
      <c r="V115" s="118"/>
      <c r="W115" s="118"/>
      <c r="X115" s="118"/>
      <c r="Y115" s="118"/>
      <c r="Z115" s="118"/>
      <c r="AA115" s="10"/>
      <c r="AB115" s="10"/>
      <c r="AC115" s="10"/>
      <c r="AD115" s="10"/>
      <c r="AE115" s="10"/>
      <c r="AF115" s="10"/>
      <c r="AG115" s="10"/>
      <c r="AH115" s="10"/>
    </row>
    <row r="116" spans="1:34" x14ac:dyDescent="0.3">
      <c r="A116" s="18"/>
      <c r="B116" s="18"/>
      <c r="C116" s="18"/>
      <c r="D116" s="18"/>
      <c r="E116" s="18"/>
      <c r="F116" s="18"/>
      <c r="G116" s="18"/>
      <c r="H116" s="18"/>
      <c r="I116" s="18"/>
      <c r="J116" s="10"/>
      <c r="K116" s="118"/>
      <c r="L116" s="118"/>
      <c r="M116" s="118"/>
      <c r="N116" s="118"/>
      <c r="O116" s="118"/>
      <c r="P116" s="118"/>
      <c r="Q116" s="118"/>
      <c r="R116" s="118"/>
      <c r="S116" s="118"/>
      <c r="T116" s="118"/>
      <c r="U116" s="118"/>
      <c r="V116" s="118"/>
      <c r="W116" s="118"/>
      <c r="X116" s="118"/>
      <c r="Y116" s="118"/>
      <c r="Z116" s="118"/>
      <c r="AA116" s="10"/>
      <c r="AB116" s="10"/>
      <c r="AC116" s="10"/>
      <c r="AD116" s="10"/>
      <c r="AE116" s="10"/>
      <c r="AF116" s="10"/>
      <c r="AG116" s="10"/>
      <c r="AH116" s="10"/>
    </row>
    <row r="117" spans="1:34" x14ac:dyDescent="0.3">
      <c r="A117" s="18"/>
      <c r="B117" s="18"/>
      <c r="C117" s="18"/>
      <c r="D117" s="18"/>
      <c r="E117" s="18"/>
      <c r="F117" s="18"/>
      <c r="G117" s="18"/>
      <c r="H117" s="18"/>
      <c r="I117" s="18"/>
      <c r="J117" s="10"/>
      <c r="K117" s="118"/>
      <c r="L117" s="118"/>
      <c r="M117" s="118"/>
      <c r="N117" s="118"/>
      <c r="O117" s="118"/>
      <c r="P117" s="118"/>
      <c r="Q117" s="118"/>
      <c r="R117" s="118"/>
      <c r="S117" s="118"/>
      <c r="T117" s="118"/>
      <c r="U117" s="118"/>
      <c r="V117" s="118"/>
      <c r="W117" s="118"/>
      <c r="X117" s="118"/>
      <c r="Y117" s="118"/>
      <c r="Z117" s="118"/>
      <c r="AA117" s="10"/>
      <c r="AB117" s="10"/>
      <c r="AC117" s="10"/>
      <c r="AD117" s="10"/>
      <c r="AE117" s="10"/>
      <c r="AF117" s="10"/>
      <c r="AG117" s="10"/>
      <c r="AH117" s="10"/>
    </row>
    <row r="118" spans="1:34" x14ac:dyDescent="0.3">
      <c r="A118" s="18"/>
      <c r="B118" s="18"/>
      <c r="C118" s="18"/>
      <c r="D118" s="18"/>
      <c r="E118" s="18"/>
      <c r="F118" s="18"/>
      <c r="G118" s="18"/>
      <c r="H118" s="18"/>
      <c r="I118" s="18"/>
      <c r="J118" s="10"/>
      <c r="K118" s="118"/>
      <c r="L118" s="118"/>
      <c r="M118" s="118"/>
      <c r="N118" s="118"/>
      <c r="O118" s="118"/>
      <c r="P118" s="118"/>
      <c r="Q118" s="118"/>
      <c r="R118" s="118"/>
      <c r="S118" s="118"/>
      <c r="T118" s="118"/>
      <c r="U118" s="118"/>
      <c r="V118" s="118"/>
      <c r="W118" s="118"/>
      <c r="X118" s="118"/>
      <c r="Y118" s="118"/>
      <c r="Z118" s="118"/>
      <c r="AA118" s="10"/>
      <c r="AB118" s="10"/>
      <c r="AC118" s="10"/>
      <c r="AD118" s="10"/>
      <c r="AE118" s="10"/>
      <c r="AF118" s="10"/>
      <c r="AG118" s="10"/>
      <c r="AH118" s="10"/>
    </row>
    <row r="119" spans="1:34" x14ac:dyDescent="0.3">
      <c r="A119" s="18"/>
      <c r="B119" s="18"/>
      <c r="C119" s="18"/>
      <c r="D119" s="18"/>
      <c r="E119" s="18"/>
      <c r="F119" s="18"/>
      <c r="G119" s="18"/>
      <c r="H119" s="18"/>
      <c r="I119" s="18"/>
      <c r="J119" s="10"/>
      <c r="K119" s="118"/>
      <c r="L119" s="118"/>
      <c r="M119" s="118"/>
      <c r="N119" s="118"/>
      <c r="O119" s="118"/>
      <c r="P119" s="118"/>
      <c r="Q119" s="118"/>
      <c r="R119" s="118"/>
      <c r="S119" s="118"/>
      <c r="T119" s="118"/>
      <c r="U119" s="118"/>
      <c r="V119" s="118"/>
      <c r="W119" s="118"/>
      <c r="X119" s="118"/>
      <c r="Y119" s="118"/>
      <c r="Z119" s="118"/>
      <c r="AA119" s="10"/>
      <c r="AB119" s="10"/>
      <c r="AC119" s="10"/>
      <c r="AD119" s="10"/>
      <c r="AE119" s="10"/>
      <c r="AF119" s="10"/>
      <c r="AG119" s="10"/>
      <c r="AH119" s="10"/>
    </row>
    <row r="120" spans="1:34" x14ac:dyDescent="0.3">
      <c r="A120" s="18"/>
      <c r="B120" s="18"/>
      <c r="C120" s="18"/>
      <c r="D120" s="18"/>
      <c r="E120" s="18"/>
      <c r="F120" s="18"/>
      <c r="G120" s="18"/>
      <c r="H120" s="18"/>
      <c r="I120" s="18"/>
      <c r="J120" s="10"/>
      <c r="K120" s="118"/>
      <c r="L120" s="118"/>
      <c r="M120" s="118"/>
      <c r="N120" s="118"/>
      <c r="O120" s="118"/>
      <c r="P120" s="118"/>
      <c r="Q120" s="118"/>
      <c r="R120" s="118"/>
      <c r="S120" s="118"/>
      <c r="T120" s="118"/>
      <c r="U120" s="118"/>
      <c r="V120" s="118"/>
      <c r="W120" s="118"/>
      <c r="X120" s="118"/>
      <c r="Y120" s="118"/>
      <c r="Z120" s="118"/>
      <c r="AA120" s="10"/>
      <c r="AB120" s="10"/>
      <c r="AC120" s="10"/>
      <c r="AD120" s="10"/>
      <c r="AE120" s="10"/>
      <c r="AF120" s="10"/>
      <c r="AG120" s="10"/>
      <c r="AH120" s="10"/>
    </row>
    <row r="121" spans="1:34" x14ac:dyDescent="0.3">
      <c r="A121" s="18"/>
      <c r="B121" s="18"/>
      <c r="C121" s="18"/>
      <c r="D121" s="18"/>
      <c r="E121" s="18"/>
      <c r="F121" s="18"/>
      <c r="G121" s="18"/>
      <c r="H121" s="18"/>
      <c r="I121" s="18"/>
      <c r="J121" s="10"/>
      <c r="K121" s="118"/>
      <c r="L121" s="118"/>
      <c r="M121" s="118"/>
      <c r="N121" s="118"/>
      <c r="O121" s="118"/>
      <c r="P121" s="118"/>
      <c r="Q121" s="118"/>
      <c r="R121" s="118"/>
      <c r="S121" s="118"/>
      <c r="T121" s="118"/>
      <c r="U121" s="118"/>
      <c r="V121" s="118"/>
      <c r="W121" s="118"/>
      <c r="X121" s="118"/>
      <c r="Y121" s="118"/>
      <c r="Z121" s="118"/>
      <c r="AA121" s="10"/>
      <c r="AB121" s="10"/>
      <c r="AC121" s="10"/>
      <c r="AD121" s="10"/>
      <c r="AE121" s="10"/>
      <c r="AF121" s="10"/>
      <c r="AG121" s="10"/>
      <c r="AH121" s="10"/>
    </row>
    <row r="122" spans="1:34" x14ac:dyDescent="0.3">
      <c r="A122" s="18"/>
      <c r="B122" s="18"/>
      <c r="C122" s="18"/>
      <c r="D122" s="18"/>
      <c r="E122" s="18"/>
      <c r="F122" s="18"/>
      <c r="G122" s="18"/>
      <c r="H122" s="18"/>
      <c r="I122" s="18"/>
      <c r="J122" s="10"/>
      <c r="K122" s="118"/>
      <c r="L122" s="118"/>
      <c r="M122" s="118"/>
      <c r="N122" s="118"/>
      <c r="O122" s="118"/>
      <c r="P122" s="118"/>
      <c r="Q122" s="118"/>
      <c r="R122" s="118"/>
      <c r="S122" s="118"/>
      <c r="T122" s="118"/>
      <c r="U122" s="118"/>
      <c r="V122" s="118"/>
      <c r="W122" s="118"/>
      <c r="X122" s="118"/>
      <c r="Y122" s="118"/>
      <c r="Z122" s="118"/>
      <c r="AA122" s="10"/>
      <c r="AB122" s="10"/>
      <c r="AC122" s="10"/>
      <c r="AD122" s="10"/>
      <c r="AE122" s="10"/>
      <c r="AF122" s="10"/>
      <c r="AG122" s="10"/>
      <c r="AH122" s="10"/>
    </row>
  </sheetData>
  <sheetProtection algorithmName="SHA-512" hashValue="fdZQHTujzkQqlxq/7sCIx1I7LE5gYfFVJ4NXaK/e7yL3k5SDq0dXYGKfRFbLoDKu55oupclZ+LUorsm1CY+coA==" saltValue="KBqc8YdBmQC0G1jG4u5V3g==" spinCount="100000" sheet="1" objects="1" scenarios="1"/>
  <mergeCells count="14">
    <mergeCell ref="C56:C57"/>
    <mergeCell ref="D56:E56"/>
    <mergeCell ref="C70:C71"/>
    <mergeCell ref="D70:E70"/>
    <mergeCell ref="C24:H24"/>
    <mergeCell ref="C25:H25"/>
    <mergeCell ref="C49:C50"/>
    <mergeCell ref="D49:E49"/>
    <mergeCell ref="C23:H23"/>
    <mergeCell ref="C9:H9"/>
    <mergeCell ref="C10:H10"/>
    <mergeCell ref="C12:H19"/>
    <mergeCell ref="D21:E21"/>
    <mergeCell ref="G21:H21"/>
  </mergeCells>
  <conditionalFormatting sqref="C30:H30">
    <cfRule type="expression" dxfId="39" priority="1">
      <formula>$C$30&lt;&gt;""</formula>
    </cfRule>
  </conditionalFormatting>
  <conditionalFormatting sqref="C80:H80">
    <cfRule type="expression" dxfId="38" priority="3">
      <formula>$C$80&lt;&gt;""</formula>
    </cfRule>
  </conditionalFormatting>
  <conditionalFormatting sqref="C82:H82">
    <cfRule type="expression" dxfId="37" priority="2">
      <formula>$C$82&lt;&gt;""</formula>
    </cfRule>
  </conditionalFormatting>
  <conditionalFormatting sqref="D54">
    <cfRule type="expression" dxfId="36" priority="7">
      <formula>$C$80&lt;&gt;""</formula>
    </cfRule>
  </conditionalFormatting>
  <conditionalFormatting sqref="D68">
    <cfRule type="expression" dxfId="35" priority="8">
      <formula>$C$80&lt;&gt;""</formula>
    </cfRule>
  </conditionalFormatting>
  <conditionalFormatting sqref="D78">
    <cfRule type="expression" dxfId="34" priority="9">
      <formula>$C$80&lt;&gt;""</formula>
    </cfRule>
  </conditionalFormatting>
  <conditionalFormatting sqref="E54">
    <cfRule type="expression" dxfId="33" priority="4">
      <formula>$C$82&lt;&gt;""</formula>
    </cfRule>
  </conditionalFormatting>
  <conditionalFormatting sqref="E68">
    <cfRule type="expression" dxfId="32" priority="5">
      <formula>$C$82&lt;&gt;""</formula>
    </cfRule>
  </conditionalFormatting>
  <conditionalFormatting sqref="E78">
    <cfRule type="expression" dxfId="31" priority="6">
      <formula>$C$82&lt;&gt;""</formula>
    </cfRule>
  </conditionalFormatting>
  <conditionalFormatting sqref="G54 G68 G78">
    <cfRule type="expression" dxfId="30" priority="10">
      <formula>#REF!&lt;&gt;""</formula>
    </cfRule>
  </conditionalFormatting>
  <dataValidations count="2">
    <dataValidation type="decimal" allowBlank="1" showInputMessage="1" showErrorMessage="1" sqref="D72:E77 D37 D35 D58:E67 E38 D33 D39:E39 D51:E53" xr:uid="{022A9E86-AEAB-4B24-A0FD-6457B4038A97}">
      <formula1>0</formula1>
      <formula2>9999999999</formula2>
    </dataValidation>
    <dataValidation type="whole" allowBlank="1" showInputMessage="1" showErrorMessage="1" sqref="D29" xr:uid="{A7BECAC1-4EC1-4971-AF79-498CBEAF3596}">
      <formula1>0</formula1>
      <formula2>9999999999</formula2>
    </dataValidation>
  </dataValidations>
  <hyperlinks>
    <hyperlink ref="G21" r:id="rId1" display="https://files.fairtrade.net/EXPLANATORY-DOCUMENT_FORM-314_SP.PDF" xr:uid="{08D64D99-BAB3-417B-B4C2-32D5610031F9}"/>
    <hyperlink ref="D89" r:id="rId2" xr:uid="{CDB7F122-4841-4396-A21B-C59BB7F469F3}"/>
    <hyperlink ref="D92" r:id="rId3" xr:uid="{0D9BBA71-1FD4-4B33-B525-B17805212532}"/>
  </hyperlinks>
  <pageMargins left="0.7" right="0.7" top="0.75" bottom="0.75" header="0.3" footer="0.3"/>
  <pageSetup orientation="portrait" verticalDpi="300"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050C3A0-D45C-4B68-9CE0-B526FBEC2B69}">
          <x14:formula1>
            <xm:f>Sheet2!$G$4:$G$5</xm:f>
          </x14:formula1>
          <xm:sqref>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B28C5-AB3C-4AEF-8C2F-106F04953040}">
  <dimension ref="A1:WLC122"/>
  <sheetViews>
    <sheetView zoomScaleNormal="100" workbookViewId="0"/>
  </sheetViews>
  <sheetFormatPr defaultColWidth="10.109375" defaultRowHeight="14.4" x14ac:dyDescent="0.3"/>
  <cols>
    <col min="1" max="1" width="2.33203125" style="116" customWidth="1"/>
    <col min="2" max="2" width="1.88671875" style="116" customWidth="1"/>
    <col min="3" max="3" width="73.33203125" style="116" customWidth="1"/>
    <col min="4" max="7" width="15.109375" style="116" customWidth="1"/>
    <col min="8" max="8" width="8.33203125" style="116" customWidth="1"/>
    <col min="9" max="9" width="2" style="116" customWidth="1"/>
    <col min="10" max="10" width="2.6640625" style="11" customWidth="1"/>
    <col min="11" max="26" width="14.88671875" style="117" customWidth="1"/>
    <col min="27" max="27" width="10.109375" style="11"/>
    <col min="28" max="28" width="11.88671875" style="11" customWidth="1"/>
    <col min="29" max="29" width="18.5546875" style="11" bestFit="1" customWidth="1"/>
    <col min="30" max="32" width="11.88671875" style="11" customWidth="1"/>
    <col min="33" max="15860" width="10.109375" style="11"/>
    <col min="15861" max="15863" width="10.109375" style="12"/>
    <col min="15864" max="16384" width="10.109375" style="11"/>
  </cols>
  <sheetData>
    <row r="1" spans="1:34" x14ac:dyDescent="0.3">
      <c r="A1" s="18"/>
      <c r="B1" s="138" t="s">
        <v>596</v>
      </c>
      <c r="C1" s="1"/>
      <c r="D1" s="1"/>
      <c r="E1" s="1"/>
      <c r="F1" s="1"/>
      <c r="G1" s="1"/>
      <c r="H1" s="1"/>
      <c r="I1" s="1"/>
      <c r="J1" s="10"/>
      <c r="K1" s="118"/>
      <c r="L1" s="118"/>
      <c r="M1" s="118"/>
      <c r="N1" s="118"/>
      <c r="O1" s="118"/>
      <c r="P1" s="118"/>
      <c r="Q1" s="118"/>
      <c r="R1" s="118"/>
      <c r="S1" s="118"/>
      <c r="T1" s="118"/>
      <c r="U1" s="118"/>
      <c r="V1" s="118"/>
      <c r="W1" s="118"/>
      <c r="X1" s="118"/>
      <c r="Y1" s="118"/>
      <c r="Z1" s="118"/>
      <c r="AA1" s="10"/>
      <c r="AB1" s="10"/>
      <c r="AC1" s="10"/>
      <c r="AD1" s="10"/>
      <c r="AE1" s="10"/>
      <c r="AF1" s="10"/>
      <c r="AG1" s="10"/>
      <c r="AH1" s="10"/>
    </row>
    <row r="2" spans="1:34" ht="14.4" customHeight="1" x14ac:dyDescent="0.4">
      <c r="A2" s="18"/>
      <c r="B2" s="138" t="s">
        <v>597</v>
      </c>
      <c r="C2" s="39"/>
      <c r="D2" s="40"/>
      <c r="E2" s="40"/>
      <c r="F2" s="40"/>
      <c r="G2" s="39"/>
      <c r="H2" s="39"/>
      <c r="I2" s="3">
        <f>COUNTA(G4,G6,#REF!,#REF!,#REF!,D29,#REF!)</f>
        <v>4</v>
      </c>
      <c r="J2" s="10"/>
      <c r="K2" s="118"/>
      <c r="L2" s="118"/>
      <c r="M2" s="118"/>
      <c r="N2" s="118"/>
      <c r="O2" s="118"/>
      <c r="P2" s="118"/>
      <c r="Q2" s="118"/>
      <c r="R2" s="118"/>
      <c r="S2" s="118"/>
      <c r="T2" s="118"/>
      <c r="U2" s="118"/>
      <c r="V2" s="118"/>
      <c r="W2" s="118"/>
      <c r="X2" s="118"/>
      <c r="Y2" s="118"/>
      <c r="Z2" s="118"/>
      <c r="AA2" s="10"/>
      <c r="AB2" s="10"/>
      <c r="AC2" s="10"/>
      <c r="AD2" s="10"/>
      <c r="AE2" s="10"/>
      <c r="AF2" s="10"/>
      <c r="AG2" s="10"/>
      <c r="AH2" s="10"/>
    </row>
    <row r="3" spans="1:34" ht="4.2" customHeight="1" x14ac:dyDescent="0.4">
      <c r="A3" s="18"/>
      <c r="B3" s="1"/>
      <c r="C3" s="39"/>
      <c r="D3" s="40"/>
      <c r="E3" s="40"/>
      <c r="F3" s="40"/>
      <c r="G3" s="39"/>
      <c r="H3" s="39"/>
      <c r="I3" s="3">
        <f>COUNTA(G2,G4,G6)</f>
        <v>0</v>
      </c>
      <c r="J3" s="10"/>
      <c r="K3" s="118"/>
      <c r="L3" s="118"/>
      <c r="M3" s="118"/>
      <c r="N3" s="118"/>
      <c r="O3" s="118"/>
      <c r="P3" s="118"/>
      <c r="Q3" s="118"/>
      <c r="R3" s="118"/>
      <c r="S3" s="118"/>
      <c r="T3" s="118"/>
      <c r="U3" s="118"/>
      <c r="V3" s="118"/>
      <c r="W3" s="118"/>
      <c r="X3" s="118"/>
      <c r="Y3" s="118"/>
      <c r="Z3" s="118"/>
      <c r="AA3" s="10"/>
      <c r="AB3" s="10"/>
      <c r="AC3" s="10"/>
      <c r="AD3" s="10"/>
      <c r="AE3" s="10"/>
      <c r="AF3" s="10"/>
      <c r="AG3" s="10"/>
      <c r="AH3" s="10"/>
    </row>
    <row r="4" spans="1:34" ht="14.4" customHeight="1" x14ac:dyDescent="0.4">
      <c r="A4" s="18"/>
      <c r="B4" s="1"/>
      <c r="C4" s="39"/>
      <c r="D4" s="40"/>
      <c r="E4" s="40"/>
      <c r="F4" s="40"/>
      <c r="G4" s="39"/>
      <c r="H4" s="39"/>
      <c r="I4" s="2"/>
      <c r="J4" s="10"/>
      <c r="K4" s="118"/>
      <c r="L4" s="118"/>
      <c r="M4" s="118"/>
      <c r="N4" s="118"/>
      <c r="O4" s="118"/>
      <c r="P4" s="118"/>
      <c r="Q4" s="118"/>
      <c r="R4" s="118"/>
      <c r="S4" s="118"/>
      <c r="T4" s="118"/>
      <c r="U4" s="118"/>
      <c r="V4" s="118"/>
      <c r="W4" s="118"/>
      <c r="X4" s="118"/>
      <c r="Y4" s="118"/>
      <c r="Z4" s="118"/>
      <c r="AA4" s="10"/>
      <c r="AB4" s="10"/>
      <c r="AC4" s="10"/>
      <c r="AD4" s="10"/>
      <c r="AE4" s="10"/>
      <c r="AF4" s="10"/>
      <c r="AG4" s="10"/>
      <c r="AH4" s="10"/>
    </row>
    <row r="5" spans="1:34" ht="4.2" customHeight="1" x14ac:dyDescent="0.4">
      <c r="A5" s="18"/>
      <c r="B5" s="1"/>
      <c r="C5" s="1"/>
      <c r="D5" s="40"/>
      <c r="E5" s="40"/>
      <c r="F5" s="40"/>
      <c r="G5" s="1"/>
      <c r="H5" s="1"/>
      <c r="I5" s="1"/>
      <c r="J5" s="10"/>
      <c r="K5" s="118"/>
      <c r="L5" s="118"/>
      <c r="M5" s="118"/>
      <c r="N5" s="118"/>
      <c r="O5" s="118"/>
      <c r="P5" s="118"/>
      <c r="Q5" s="118"/>
      <c r="R5" s="118"/>
      <c r="S5" s="118"/>
      <c r="T5" s="118"/>
      <c r="U5" s="118"/>
      <c r="V5" s="118"/>
      <c r="W5" s="118"/>
      <c r="X5" s="118"/>
      <c r="Y5" s="118"/>
      <c r="Z5" s="118"/>
      <c r="AA5" s="10"/>
      <c r="AB5" s="10"/>
      <c r="AC5" s="10"/>
      <c r="AD5" s="10"/>
      <c r="AE5" s="10"/>
      <c r="AF5" s="10"/>
      <c r="AG5" s="10"/>
      <c r="AH5" s="10"/>
    </row>
    <row r="6" spans="1:34" ht="18" customHeight="1" x14ac:dyDescent="0.4">
      <c r="A6" s="18"/>
      <c r="B6" s="1"/>
      <c r="C6" s="1"/>
      <c r="D6" s="40"/>
      <c r="E6" s="40"/>
      <c r="F6" s="134" t="s">
        <v>592</v>
      </c>
      <c r="G6" s="19"/>
      <c r="H6" s="1"/>
      <c r="I6" s="1"/>
      <c r="J6" s="10"/>
      <c r="K6" s="118"/>
      <c r="L6" s="118"/>
      <c r="M6" s="118"/>
      <c r="N6" s="118"/>
      <c r="O6" s="118"/>
      <c r="P6" s="118"/>
      <c r="Q6" s="118"/>
      <c r="R6" s="118"/>
      <c r="S6" s="118"/>
      <c r="T6" s="118"/>
      <c r="U6" s="118"/>
      <c r="V6" s="118"/>
      <c r="W6" s="118"/>
      <c r="X6" s="118"/>
      <c r="Y6" s="118"/>
      <c r="Z6" s="118"/>
      <c r="AA6" s="10"/>
      <c r="AB6" s="10"/>
      <c r="AC6" s="10"/>
      <c r="AD6" s="10"/>
      <c r="AE6" s="10"/>
      <c r="AF6" s="10"/>
      <c r="AG6" s="10"/>
      <c r="AH6" s="10"/>
    </row>
    <row r="7" spans="1:34" ht="10.199999999999999" customHeight="1" thickBot="1" x14ac:dyDescent="0.35">
      <c r="A7" s="18"/>
      <c r="B7" s="1"/>
      <c r="C7" s="1"/>
      <c r="D7" s="4"/>
      <c r="E7" s="4"/>
      <c r="F7" s="1"/>
      <c r="G7" s="1"/>
      <c r="H7" s="1"/>
      <c r="I7" s="1"/>
      <c r="J7" s="10"/>
      <c r="K7" s="118"/>
      <c r="L7" s="118"/>
      <c r="M7" s="118"/>
      <c r="N7" s="118"/>
      <c r="O7" s="118"/>
      <c r="P7" s="118"/>
      <c r="Q7" s="118"/>
      <c r="R7" s="118"/>
      <c r="S7" s="118"/>
      <c r="T7" s="118"/>
      <c r="U7" s="118"/>
      <c r="V7" s="118"/>
      <c r="W7" s="118"/>
      <c r="X7" s="118"/>
      <c r="Y7" s="118"/>
      <c r="Z7" s="118"/>
      <c r="AA7" s="10"/>
      <c r="AB7" s="10"/>
      <c r="AC7" s="10"/>
      <c r="AD7" s="10"/>
      <c r="AE7" s="10"/>
      <c r="AF7" s="10"/>
      <c r="AG7" s="10"/>
      <c r="AH7" s="10"/>
    </row>
    <row r="8" spans="1:34" ht="8.4" customHeight="1" thickTop="1" x14ac:dyDescent="0.3">
      <c r="A8" s="18"/>
      <c r="B8" s="41"/>
      <c r="C8" s="42"/>
      <c r="D8" s="42"/>
      <c r="E8" s="42"/>
      <c r="F8" s="42"/>
      <c r="G8" s="42"/>
      <c r="H8" s="42"/>
      <c r="I8" s="43"/>
      <c r="J8" s="10"/>
      <c r="K8" s="118"/>
      <c r="L8" s="118"/>
      <c r="M8" s="118"/>
      <c r="N8" s="118"/>
      <c r="O8" s="118"/>
      <c r="P8" s="118"/>
      <c r="Q8" s="118"/>
      <c r="R8" s="118"/>
      <c r="S8" s="118"/>
      <c r="T8" s="118"/>
      <c r="U8" s="118"/>
      <c r="V8" s="118"/>
      <c r="W8" s="118"/>
      <c r="X8" s="118"/>
      <c r="Y8" s="118"/>
      <c r="Z8" s="118"/>
      <c r="AA8" s="10"/>
      <c r="AB8" s="10"/>
      <c r="AC8" s="10"/>
      <c r="AD8" s="10"/>
      <c r="AE8" s="10"/>
      <c r="AF8" s="10"/>
      <c r="AG8" s="10"/>
      <c r="AH8" s="10"/>
    </row>
    <row r="9" spans="1:34" ht="57" customHeight="1" x14ac:dyDescent="0.3">
      <c r="A9" s="18"/>
      <c r="B9" s="44"/>
      <c r="C9" s="175" t="s">
        <v>643</v>
      </c>
      <c r="D9" s="175"/>
      <c r="E9" s="175"/>
      <c r="F9" s="175"/>
      <c r="G9" s="175"/>
      <c r="H9" s="175"/>
      <c r="I9" s="45"/>
      <c r="J9" s="10"/>
      <c r="K9" s="118"/>
      <c r="L9" s="118"/>
      <c r="M9" s="118"/>
      <c r="N9" s="118"/>
      <c r="O9" s="118"/>
      <c r="P9" s="118"/>
      <c r="Q9" s="118"/>
      <c r="R9" s="118"/>
      <c r="S9" s="118"/>
      <c r="T9" s="118"/>
      <c r="U9" s="118"/>
      <c r="V9" s="118"/>
      <c r="W9" s="118"/>
      <c r="X9" s="118"/>
      <c r="Y9" s="118"/>
      <c r="Z9" s="118"/>
      <c r="AA9" s="10"/>
      <c r="AB9" s="10"/>
      <c r="AC9" s="10"/>
      <c r="AD9" s="10"/>
      <c r="AE9" s="10"/>
      <c r="AF9" s="10"/>
      <c r="AG9" s="10"/>
      <c r="AH9" s="10"/>
    </row>
    <row r="10" spans="1:34" ht="22.2" customHeight="1" x14ac:dyDescent="0.3">
      <c r="A10" s="18"/>
      <c r="B10" s="44"/>
      <c r="C10" s="176" t="str">
        <f>"FOR DATA REPORTING OF BANANA PLANTATIONS "&amp;IF(ISBLANK(G6),"(enter banana quality in cell G6)",UPPER(G6))&amp;" DE "&amp;C23</f>
        <v>FOR DATA REPORTING OF BANANA PLANTATIONS (enter banana quality in cell G6) DE GHANA</v>
      </c>
      <c r="D10" s="176"/>
      <c r="E10" s="176"/>
      <c r="F10" s="176"/>
      <c r="G10" s="176"/>
      <c r="H10" s="176"/>
      <c r="I10" s="45"/>
      <c r="J10" s="10"/>
      <c r="K10" s="118"/>
      <c r="L10" s="118"/>
      <c r="M10" s="118"/>
      <c r="N10" s="118"/>
      <c r="O10" s="118"/>
      <c r="P10" s="118"/>
      <c r="Q10" s="118"/>
      <c r="R10" s="118"/>
      <c r="S10" s="118"/>
      <c r="T10" s="118"/>
      <c r="U10" s="118"/>
      <c r="V10" s="118"/>
      <c r="W10" s="118"/>
      <c r="X10" s="118"/>
      <c r="Y10" s="118"/>
      <c r="Z10" s="118"/>
      <c r="AA10" s="10"/>
      <c r="AB10" s="10"/>
      <c r="AC10" s="10"/>
      <c r="AD10" s="10"/>
      <c r="AE10" s="10"/>
      <c r="AF10" s="10"/>
      <c r="AG10" s="10"/>
      <c r="AH10" s="10"/>
    </row>
    <row r="11" spans="1:34" ht="8.4" customHeight="1" thickBot="1" x14ac:dyDescent="0.35">
      <c r="A11" s="18"/>
      <c r="B11" s="44"/>
      <c r="C11" s="46"/>
      <c r="D11" s="46"/>
      <c r="E11" s="46"/>
      <c r="F11" s="46"/>
      <c r="G11" s="46"/>
      <c r="H11" s="46"/>
      <c r="I11" s="45"/>
      <c r="J11" s="10"/>
      <c r="K11" s="118"/>
      <c r="L11" s="118"/>
      <c r="M11" s="118"/>
      <c r="N11" s="118"/>
      <c r="O11" s="118"/>
      <c r="P11" s="118"/>
      <c r="Q11" s="118"/>
      <c r="R11" s="118"/>
      <c r="S11" s="118"/>
      <c r="T11" s="118"/>
      <c r="U11" s="118"/>
      <c r="V11" s="118"/>
      <c r="W11" s="118"/>
      <c r="X11" s="118"/>
      <c r="Y11" s="118"/>
      <c r="Z11" s="118"/>
      <c r="AA11" s="10"/>
      <c r="AB11" s="10"/>
      <c r="AC11" s="10"/>
      <c r="AD11" s="10"/>
      <c r="AE11" s="10"/>
      <c r="AF11" s="10"/>
      <c r="AG11" s="10"/>
      <c r="AH11" s="10"/>
    </row>
    <row r="12" spans="1:34" ht="10.95" customHeight="1" thickTop="1" x14ac:dyDescent="0.3">
      <c r="A12" s="18"/>
      <c r="B12" s="44"/>
      <c r="C12" s="177" t="s">
        <v>593</v>
      </c>
      <c r="D12" s="178"/>
      <c r="E12" s="178"/>
      <c r="F12" s="178"/>
      <c r="G12" s="178"/>
      <c r="H12" s="179"/>
      <c r="I12" s="45"/>
      <c r="J12" s="10"/>
      <c r="K12" s="118"/>
      <c r="L12" s="118"/>
      <c r="M12" s="118"/>
      <c r="N12" s="118"/>
      <c r="O12" s="118"/>
      <c r="P12" s="118"/>
      <c r="Q12" s="118"/>
      <c r="R12" s="118"/>
      <c r="S12" s="118"/>
      <c r="T12" s="118"/>
      <c r="U12" s="118"/>
      <c r="V12" s="118"/>
      <c r="W12" s="118"/>
      <c r="X12" s="118"/>
      <c r="Y12" s="118"/>
      <c r="Z12" s="118"/>
      <c r="AA12" s="10"/>
      <c r="AB12" s="10"/>
      <c r="AC12" s="10"/>
      <c r="AD12" s="10"/>
      <c r="AE12" s="10"/>
      <c r="AF12" s="10"/>
      <c r="AG12" s="10"/>
      <c r="AH12" s="10"/>
    </row>
    <row r="13" spans="1:34" ht="10.95" customHeight="1" x14ac:dyDescent="0.3">
      <c r="A13" s="18"/>
      <c r="B13" s="44"/>
      <c r="C13" s="180"/>
      <c r="D13" s="181"/>
      <c r="E13" s="181"/>
      <c r="F13" s="181"/>
      <c r="G13" s="181"/>
      <c r="H13" s="182"/>
      <c r="I13" s="45"/>
      <c r="J13" s="10"/>
      <c r="K13" s="118"/>
      <c r="L13" s="118"/>
      <c r="M13" s="118"/>
      <c r="N13" s="118"/>
      <c r="O13" s="118"/>
      <c r="P13" s="118"/>
      <c r="Q13" s="118"/>
      <c r="R13" s="118"/>
      <c r="S13" s="118"/>
      <c r="T13" s="118"/>
      <c r="U13" s="118"/>
      <c r="V13" s="118"/>
      <c r="W13" s="118"/>
      <c r="X13" s="118"/>
      <c r="Y13" s="118"/>
      <c r="Z13" s="118"/>
      <c r="AA13" s="10"/>
      <c r="AB13" s="10"/>
      <c r="AC13" s="10"/>
      <c r="AD13" s="10"/>
      <c r="AE13" s="10"/>
      <c r="AF13" s="10"/>
      <c r="AG13" s="10"/>
      <c r="AH13" s="10"/>
    </row>
    <row r="14" spans="1:34" ht="10.95" customHeight="1" x14ac:dyDescent="0.3">
      <c r="A14" s="18"/>
      <c r="B14" s="44"/>
      <c r="C14" s="180"/>
      <c r="D14" s="181"/>
      <c r="E14" s="181"/>
      <c r="F14" s="181"/>
      <c r="G14" s="181"/>
      <c r="H14" s="182"/>
      <c r="I14" s="45"/>
      <c r="J14" s="10"/>
      <c r="K14" s="118"/>
      <c r="L14" s="118"/>
      <c r="M14" s="118"/>
      <c r="N14" s="118"/>
      <c r="O14" s="118"/>
      <c r="P14" s="118"/>
      <c r="Q14" s="118"/>
      <c r="R14" s="118"/>
      <c r="S14" s="118"/>
      <c r="T14" s="118"/>
      <c r="U14" s="118"/>
      <c r="V14" s="118"/>
      <c r="W14" s="118"/>
      <c r="X14" s="118"/>
      <c r="Y14" s="118"/>
      <c r="Z14" s="118"/>
      <c r="AA14" s="10"/>
      <c r="AB14" s="10"/>
      <c r="AC14" s="10"/>
      <c r="AD14" s="10"/>
      <c r="AE14" s="10"/>
      <c r="AF14" s="10"/>
      <c r="AG14" s="10"/>
      <c r="AH14" s="10"/>
    </row>
    <row r="15" spans="1:34" ht="10.95" customHeight="1" x14ac:dyDescent="0.3">
      <c r="A15" s="18"/>
      <c r="B15" s="44"/>
      <c r="C15" s="180"/>
      <c r="D15" s="181"/>
      <c r="E15" s="181"/>
      <c r="F15" s="181"/>
      <c r="G15" s="181"/>
      <c r="H15" s="182"/>
      <c r="I15" s="45"/>
      <c r="J15" s="10"/>
      <c r="K15" s="118"/>
      <c r="L15" s="118"/>
      <c r="M15" s="118"/>
      <c r="N15" s="118"/>
      <c r="O15" s="118"/>
      <c r="P15" s="118"/>
      <c r="Q15" s="118"/>
      <c r="R15" s="118"/>
      <c r="S15" s="118"/>
      <c r="T15" s="118"/>
      <c r="U15" s="118"/>
      <c r="V15" s="118"/>
      <c r="W15" s="118"/>
      <c r="X15" s="118"/>
      <c r="Y15" s="118"/>
      <c r="Z15" s="118"/>
      <c r="AA15" s="10"/>
      <c r="AB15" s="10"/>
      <c r="AC15" s="10"/>
      <c r="AD15" s="10"/>
      <c r="AE15" s="10"/>
      <c r="AF15" s="10"/>
      <c r="AG15" s="10"/>
      <c r="AH15" s="10"/>
    </row>
    <row r="16" spans="1:34" ht="10.95" customHeight="1" x14ac:dyDescent="0.3">
      <c r="A16" s="18"/>
      <c r="B16" s="44"/>
      <c r="C16" s="180"/>
      <c r="D16" s="181"/>
      <c r="E16" s="181"/>
      <c r="F16" s="181"/>
      <c r="G16" s="181"/>
      <c r="H16" s="182"/>
      <c r="I16" s="45"/>
      <c r="J16" s="10"/>
      <c r="K16" s="118"/>
      <c r="L16" s="118"/>
      <c r="M16" s="118"/>
      <c r="N16" s="118"/>
      <c r="O16" s="118"/>
      <c r="P16" s="118"/>
      <c r="Q16" s="118"/>
      <c r="R16" s="118"/>
      <c r="S16" s="118"/>
      <c r="T16" s="118"/>
      <c r="U16" s="118"/>
      <c r="V16" s="118"/>
      <c r="W16" s="118"/>
      <c r="X16" s="118"/>
      <c r="Y16" s="118"/>
      <c r="Z16" s="118"/>
      <c r="AA16" s="10"/>
      <c r="AB16" s="10"/>
      <c r="AC16" s="10"/>
      <c r="AD16" s="10"/>
      <c r="AE16" s="10"/>
      <c r="AF16" s="10"/>
      <c r="AG16" s="10"/>
      <c r="AH16" s="10"/>
    </row>
    <row r="17" spans="1:34 15861:15863" ht="10.95" customHeight="1" x14ac:dyDescent="0.3">
      <c r="A17" s="18"/>
      <c r="B17" s="44"/>
      <c r="C17" s="180"/>
      <c r="D17" s="181"/>
      <c r="E17" s="181"/>
      <c r="F17" s="181"/>
      <c r="G17" s="181"/>
      <c r="H17" s="182"/>
      <c r="I17" s="45"/>
      <c r="J17" s="10"/>
      <c r="K17" s="118"/>
      <c r="L17" s="118"/>
      <c r="M17" s="118"/>
      <c r="N17" s="118"/>
      <c r="O17" s="118"/>
      <c r="P17" s="118"/>
      <c r="Q17" s="118"/>
      <c r="R17" s="118"/>
      <c r="S17" s="118"/>
      <c r="T17" s="118"/>
      <c r="U17" s="118"/>
      <c r="V17" s="118"/>
      <c r="W17" s="118"/>
      <c r="X17" s="118"/>
      <c r="Y17" s="118"/>
      <c r="Z17" s="118"/>
      <c r="AA17" s="10"/>
      <c r="AB17" s="10"/>
      <c r="AC17" s="10"/>
      <c r="AD17" s="10"/>
      <c r="AE17" s="10"/>
      <c r="AF17" s="10"/>
      <c r="AG17" s="10"/>
      <c r="AH17" s="10"/>
    </row>
    <row r="18" spans="1:34 15861:15863" ht="10.95" customHeight="1" x14ac:dyDescent="0.3">
      <c r="A18" s="18"/>
      <c r="B18" s="44"/>
      <c r="C18" s="180"/>
      <c r="D18" s="181"/>
      <c r="E18" s="181"/>
      <c r="F18" s="181"/>
      <c r="G18" s="181"/>
      <c r="H18" s="182"/>
      <c r="I18" s="45"/>
      <c r="J18" s="10"/>
      <c r="K18" s="118"/>
      <c r="L18" s="118"/>
      <c r="M18" s="118"/>
      <c r="N18" s="118"/>
      <c r="O18" s="118"/>
      <c r="P18" s="118"/>
      <c r="Q18" s="118"/>
      <c r="R18" s="118"/>
      <c r="S18" s="118"/>
      <c r="T18" s="118"/>
      <c r="U18" s="118"/>
      <c r="V18" s="118"/>
      <c r="W18" s="118"/>
      <c r="X18" s="118"/>
      <c r="Y18" s="118"/>
      <c r="Z18" s="118"/>
      <c r="AA18" s="10"/>
      <c r="AB18" s="10"/>
      <c r="AC18" s="10"/>
      <c r="AD18" s="10"/>
      <c r="AE18" s="10"/>
      <c r="AF18" s="10"/>
      <c r="AG18" s="10"/>
      <c r="AH18" s="10"/>
    </row>
    <row r="19" spans="1:34 15861:15863" ht="10.95" customHeight="1" thickBot="1" x14ac:dyDescent="0.35">
      <c r="A19" s="18"/>
      <c r="B19" s="44"/>
      <c r="C19" s="183"/>
      <c r="D19" s="184"/>
      <c r="E19" s="184"/>
      <c r="F19" s="184"/>
      <c r="G19" s="184"/>
      <c r="H19" s="185"/>
      <c r="I19" s="45"/>
      <c r="J19" s="10"/>
      <c r="K19" s="118"/>
      <c r="L19" s="118"/>
      <c r="M19" s="118"/>
      <c r="N19" s="118"/>
      <c r="O19" s="118"/>
      <c r="P19" s="118"/>
      <c r="Q19" s="118"/>
      <c r="R19" s="118"/>
      <c r="S19" s="118"/>
      <c r="T19" s="118"/>
      <c r="U19" s="118"/>
      <c r="V19" s="118"/>
      <c r="W19" s="118"/>
      <c r="X19" s="118"/>
      <c r="Y19" s="118"/>
      <c r="Z19" s="118"/>
      <c r="AA19" s="10"/>
      <c r="AB19" s="10"/>
      <c r="AC19" s="10"/>
      <c r="AD19" s="10"/>
      <c r="AE19" s="10"/>
      <c r="AF19" s="10"/>
      <c r="AG19" s="10"/>
      <c r="AH19" s="10"/>
    </row>
    <row r="20" spans="1:34 15861:15863" ht="9.6" customHeight="1" thickTop="1" x14ac:dyDescent="0.3">
      <c r="A20" s="18"/>
      <c r="B20" s="44"/>
      <c r="C20" s="47"/>
      <c r="D20" s="137"/>
      <c r="E20" s="47"/>
      <c r="F20" s="47"/>
      <c r="G20" s="47"/>
      <c r="H20" s="47"/>
      <c r="I20" s="45"/>
      <c r="J20" s="10"/>
      <c r="K20" s="118"/>
      <c r="L20" s="118"/>
      <c r="M20" s="118"/>
      <c r="N20" s="118"/>
      <c r="O20" s="118"/>
      <c r="P20" s="118"/>
      <c r="Q20" s="118"/>
      <c r="R20" s="118"/>
      <c r="S20" s="118"/>
      <c r="T20" s="118"/>
      <c r="U20" s="118"/>
      <c r="V20" s="118"/>
      <c r="W20" s="118"/>
      <c r="X20" s="118"/>
      <c r="Y20" s="118"/>
      <c r="Z20" s="118"/>
      <c r="AA20" s="10"/>
      <c r="AB20" s="10"/>
      <c r="AC20" s="10"/>
      <c r="AD20" s="10"/>
      <c r="AE20" s="10"/>
      <c r="AF20" s="10"/>
      <c r="AG20" s="10"/>
      <c r="AH20" s="10"/>
    </row>
    <row r="21" spans="1:34 15861:15863" ht="20.399999999999999" customHeight="1" x14ac:dyDescent="0.3">
      <c r="A21" s="18"/>
      <c r="B21" s="44"/>
      <c r="C21" s="135" t="str">
        <f>"EN: Explanatory document"</f>
        <v>EN: Explanatory document</v>
      </c>
      <c r="D21" s="186"/>
      <c r="E21" s="186"/>
      <c r="F21" s="49"/>
      <c r="G21" s="187"/>
      <c r="H21" s="187"/>
      <c r="I21" s="45"/>
      <c r="J21" s="10"/>
      <c r="K21" s="118"/>
      <c r="L21" s="118"/>
      <c r="M21" s="118"/>
      <c r="N21" s="118"/>
      <c r="O21" s="118"/>
      <c r="P21" s="118"/>
      <c r="Q21" s="118"/>
      <c r="R21" s="118"/>
      <c r="S21" s="118"/>
      <c r="T21" s="118"/>
      <c r="U21" s="118"/>
      <c r="V21" s="118"/>
      <c r="W21" s="118"/>
      <c r="X21" s="118"/>
      <c r="Y21" s="118"/>
      <c r="Z21" s="118"/>
      <c r="AA21" s="10"/>
      <c r="AB21" s="10"/>
      <c r="AC21" s="10"/>
      <c r="AD21" s="10"/>
      <c r="AE21" s="10"/>
      <c r="AF21" s="10"/>
      <c r="AG21" s="10"/>
      <c r="AH21" s="10"/>
    </row>
    <row r="22" spans="1:34 15861:15863" ht="7.95" customHeight="1" x14ac:dyDescent="0.3">
      <c r="A22" s="18"/>
      <c r="B22" s="44"/>
      <c r="C22" s="136"/>
      <c r="D22" s="136"/>
      <c r="E22" s="136"/>
      <c r="F22" s="136"/>
      <c r="G22" s="136"/>
      <c r="H22" s="136"/>
      <c r="I22" s="45"/>
      <c r="J22" s="10"/>
      <c r="K22" s="118"/>
      <c r="L22" s="118"/>
      <c r="M22" s="118"/>
      <c r="N22" s="118"/>
      <c r="O22" s="118"/>
      <c r="P22" s="118"/>
      <c r="Q22" s="118"/>
      <c r="R22" s="118"/>
      <c r="S22" s="118"/>
      <c r="T22" s="118"/>
      <c r="U22" s="118"/>
      <c r="V22" s="118"/>
      <c r="W22" s="118"/>
      <c r="X22" s="118"/>
      <c r="Y22" s="118"/>
      <c r="Z22" s="118"/>
      <c r="AA22" s="10"/>
      <c r="AB22" s="10"/>
      <c r="AC22" s="10"/>
      <c r="AD22" s="10"/>
      <c r="AE22" s="10"/>
      <c r="AF22" s="10"/>
      <c r="AG22" s="10"/>
      <c r="AH22" s="10"/>
    </row>
    <row r="23" spans="1:34 15861:15863" ht="30" x14ac:dyDescent="0.3">
      <c r="A23" s="18"/>
      <c r="B23" s="44"/>
      <c r="C23" s="174" t="s">
        <v>581</v>
      </c>
      <c r="D23" s="174"/>
      <c r="E23" s="174"/>
      <c r="F23" s="174"/>
      <c r="G23" s="174"/>
      <c r="H23" s="174"/>
      <c r="I23" s="45"/>
      <c r="J23" s="10"/>
      <c r="K23" s="118"/>
      <c r="L23" s="118"/>
      <c r="M23" s="118"/>
      <c r="N23" s="118"/>
      <c r="O23" s="118"/>
      <c r="P23" s="118"/>
      <c r="Q23" s="118"/>
      <c r="R23" s="118"/>
      <c r="S23" s="118"/>
      <c r="T23" s="118"/>
      <c r="U23" s="118"/>
      <c r="V23" s="118"/>
      <c r="W23" s="118"/>
      <c r="X23" s="118"/>
      <c r="Y23" s="118"/>
      <c r="Z23" s="118"/>
      <c r="AA23" s="10"/>
      <c r="AB23" s="10"/>
      <c r="AC23" s="10"/>
      <c r="AD23" s="10"/>
      <c r="AE23" s="10"/>
      <c r="AF23" s="10"/>
      <c r="AG23" s="10"/>
      <c r="AH23" s="10"/>
    </row>
    <row r="24" spans="1:34 15861:15863" ht="21.6" thickBot="1" x14ac:dyDescent="0.35">
      <c r="A24" s="18"/>
      <c r="B24" s="44"/>
      <c r="C24" s="194" t="str">
        <f>IF(ISBLANK(G6),"(enter banana quality in cell G6)",UPPER(G6))&amp;" BANANA"</f>
        <v>(enter banana quality in cell G6) BANANA</v>
      </c>
      <c r="D24" s="194"/>
      <c r="E24" s="194"/>
      <c r="F24" s="194"/>
      <c r="G24" s="194"/>
      <c r="H24" s="194"/>
      <c r="I24" s="45"/>
      <c r="J24" s="10"/>
      <c r="K24" s="118"/>
      <c r="L24" s="118"/>
      <c r="M24" s="118"/>
      <c r="N24" s="118"/>
      <c r="O24" s="118"/>
      <c r="P24" s="118"/>
      <c r="Q24" s="118"/>
      <c r="R24" s="118"/>
      <c r="S24" s="118"/>
      <c r="T24" s="118"/>
      <c r="U24" s="118"/>
      <c r="V24" s="118"/>
      <c r="W24" s="118"/>
      <c r="X24" s="118"/>
      <c r="Y24" s="118"/>
      <c r="Z24" s="118"/>
      <c r="AA24" s="10"/>
      <c r="AB24" s="10"/>
      <c r="AC24" s="10"/>
      <c r="AD24" s="10"/>
      <c r="AE24" s="10"/>
      <c r="AF24" s="10"/>
      <c r="AG24" s="10"/>
      <c r="AH24" s="10"/>
    </row>
    <row r="25" spans="1:34 15861:15863" ht="33" customHeight="1" thickBot="1" x14ac:dyDescent="0.35">
      <c r="A25" s="18"/>
      <c r="B25" s="44"/>
      <c r="C25" s="195" t="s">
        <v>594</v>
      </c>
      <c r="D25" s="196"/>
      <c r="E25" s="196"/>
      <c r="F25" s="196"/>
      <c r="G25" s="196"/>
      <c r="H25" s="197"/>
      <c r="I25" s="45"/>
      <c r="J25" s="10"/>
      <c r="K25" s="118"/>
      <c r="L25" s="118"/>
      <c r="M25" s="118"/>
      <c r="N25" s="118"/>
      <c r="O25" s="118"/>
      <c r="P25" s="118"/>
      <c r="Q25" s="118"/>
      <c r="R25" s="118"/>
      <c r="S25" s="118"/>
      <c r="T25" s="118"/>
      <c r="U25" s="118"/>
      <c r="V25" s="118"/>
      <c r="W25" s="118"/>
      <c r="X25" s="118"/>
      <c r="Y25" s="118"/>
      <c r="Z25" s="118"/>
      <c r="AA25" s="10"/>
      <c r="AB25" s="10"/>
      <c r="AC25" s="10"/>
      <c r="AD25" s="10"/>
      <c r="AE25" s="10"/>
      <c r="AF25" s="10"/>
      <c r="AG25" s="10"/>
      <c r="AH25" s="10"/>
    </row>
    <row r="26" spans="1:34 15861:15863" ht="8.4" customHeight="1" x14ac:dyDescent="0.3">
      <c r="A26" s="18"/>
      <c r="B26" s="44"/>
      <c r="C26" s="51"/>
      <c r="D26" s="52"/>
      <c r="E26" s="52"/>
      <c r="F26" s="52"/>
      <c r="G26" s="52"/>
      <c r="H26" s="50"/>
      <c r="I26" s="45"/>
      <c r="J26" s="10"/>
      <c r="K26" s="118"/>
      <c r="L26" s="118"/>
      <c r="M26" s="118"/>
      <c r="N26" s="118"/>
      <c r="O26" s="118"/>
      <c r="P26" s="118"/>
      <c r="Q26" s="118"/>
      <c r="R26" s="118"/>
      <c r="S26" s="118"/>
      <c r="T26" s="118"/>
      <c r="U26" s="118"/>
      <c r="V26" s="118"/>
      <c r="W26" s="118"/>
      <c r="X26" s="118"/>
      <c r="Y26" s="118"/>
      <c r="Z26" s="118"/>
      <c r="AA26" s="10"/>
      <c r="AB26" s="10"/>
      <c r="AC26" s="10"/>
      <c r="AD26" s="10"/>
      <c r="AE26" s="10"/>
      <c r="AF26" s="10"/>
      <c r="AG26" s="10"/>
      <c r="AH26" s="10"/>
      <c r="WLA26" s="13"/>
      <c r="WLB26" s="13"/>
      <c r="WLC26" s="13"/>
    </row>
    <row r="27" spans="1:34 15861:15863" ht="15.6" customHeight="1" x14ac:dyDescent="0.3">
      <c r="A27" s="18"/>
      <c r="B27" s="44"/>
      <c r="C27" s="53"/>
      <c r="D27" s="54"/>
      <c r="E27" s="52"/>
      <c r="F27" s="52"/>
      <c r="G27" s="52"/>
      <c r="H27" s="50"/>
      <c r="I27" s="45"/>
      <c r="J27" s="10"/>
      <c r="K27" s="118"/>
      <c r="L27" s="118"/>
      <c r="M27" s="118"/>
      <c r="N27" s="118"/>
      <c r="O27" s="118"/>
      <c r="P27" s="118"/>
      <c r="Q27" s="118"/>
      <c r="R27" s="118"/>
      <c r="S27" s="118"/>
      <c r="T27" s="118"/>
      <c r="U27" s="118"/>
      <c r="V27" s="118"/>
      <c r="W27" s="118"/>
      <c r="X27" s="118"/>
      <c r="Y27" s="118"/>
      <c r="Z27" s="118"/>
      <c r="AA27" s="10"/>
      <c r="AB27" s="10"/>
      <c r="AC27" s="10"/>
      <c r="AD27" s="10"/>
      <c r="AE27" s="10"/>
      <c r="AF27" s="10"/>
      <c r="AG27" s="10"/>
      <c r="AH27" s="10"/>
      <c r="WLA27" s="13"/>
      <c r="WLB27" s="13"/>
      <c r="WLC27" s="13"/>
    </row>
    <row r="28" spans="1:34 15861:15863" ht="15.6" customHeight="1" x14ac:dyDescent="0.3">
      <c r="A28" s="18"/>
      <c r="B28" s="44"/>
      <c r="C28" s="55" t="str">
        <f>"IDENTIFICATION OF "&amp;IF(ISBLANK(G6),"(enter banana quality in cell G6)",UPPER(G6))&amp;" BANANA WITH FARTRADE CERTIFICATION"</f>
        <v>IDENTIFICATION OF (enter banana quality in cell G6) BANANA WITH FARTRADE CERTIFICATION</v>
      </c>
      <c r="D28" s="56"/>
      <c r="E28" s="52"/>
      <c r="F28" s="52"/>
      <c r="G28" s="52"/>
      <c r="H28" s="50"/>
      <c r="I28" s="45"/>
      <c r="J28" s="10"/>
      <c r="K28" s="118"/>
      <c r="L28" s="118"/>
      <c r="M28" s="118"/>
      <c r="N28" s="118"/>
      <c r="O28" s="118"/>
      <c r="P28" s="118"/>
      <c r="Q28" s="118"/>
      <c r="R28" s="118"/>
      <c r="S28" s="118"/>
      <c r="T28" s="118"/>
      <c r="U28" s="118"/>
      <c r="V28" s="118"/>
      <c r="W28" s="118"/>
      <c r="X28" s="118"/>
      <c r="Y28" s="118"/>
      <c r="Z28" s="118"/>
      <c r="AA28" s="10"/>
      <c r="AB28" s="10"/>
      <c r="AC28" s="10"/>
      <c r="AD28" s="10"/>
      <c r="AE28" s="10"/>
      <c r="AF28" s="10"/>
      <c r="AG28" s="10"/>
      <c r="AH28" s="10"/>
      <c r="WLA28" s="13"/>
      <c r="WLB28" s="13"/>
      <c r="WLC28" s="13"/>
    </row>
    <row r="29" spans="1:34 15861:15863" ht="15.6" customHeight="1" x14ac:dyDescent="0.3">
      <c r="A29" s="18"/>
      <c r="B29" s="44"/>
      <c r="C29" s="57" t="s">
        <v>595</v>
      </c>
      <c r="D29" s="17"/>
      <c r="E29" s="52"/>
      <c r="F29" s="52"/>
      <c r="G29" s="52"/>
      <c r="H29" s="50"/>
      <c r="I29" s="45"/>
      <c r="J29" s="10"/>
      <c r="K29" s="118"/>
      <c r="L29" s="118"/>
      <c r="M29" s="118"/>
      <c r="N29" s="118"/>
      <c r="O29" s="118"/>
      <c r="P29" s="118"/>
      <c r="Q29" s="118"/>
      <c r="R29" s="118"/>
      <c r="S29" s="118"/>
      <c r="T29" s="118"/>
      <c r="U29" s="118"/>
      <c r="V29" s="118"/>
      <c r="W29" s="118"/>
      <c r="X29" s="118"/>
      <c r="Y29" s="118"/>
      <c r="Z29" s="118"/>
      <c r="AA29" s="10"/>
      <c r="AB29" s="10"/>
      <c r="AC29" s="10"/>
      <c r="AD29" s="10"/>
      <c r="AE29" s="10"/>
      <c r="AF29" s="10"/>
      <c r="AG29" s="10"/>
      <c r="AH29" s="10"/>
      <c r="WLA29" s="13"/>
      <c r="WLB29" s="13"/>
      <c r="WLC29" s="13"/>
    </row>
    <row r="30" spans="1:34 15861:15863" ht="15.6" customHeight="1" x14ac:dyDescent="0.3">
      <c r="A30" s="18"/>
      <c r="B30" s="44"/>
      <c r="C30" s="58"/>
      <c r="D30" s="58"/>
      <c r="E30" s="58"/>
      <c r="F30" s="58"/>
      <c r="G30" s="58"/>
      <c r="H30" s="58"/>
      <c r="I30" s="45"/>
      <c r="J30" s="10"/>
      <c r="K30" s="118"/>
      <c r="L30" s="118"/>
      <c r="M30" s="118"/>
      <c r="N30" s="118"/>
      <c r="O30" s="118"/>
      <c r="P30" s="118"/>
      <c r="Q30" s="118"/>
      <c r="R30" s="118"/>
      <c r="S30" s="118"/>
      <c r="T30" s="118"/>
      <c r="U30" s="118"/>
      <c r="V30" s="118"/>
      <c r="W30" s="118"/>
      <c r="X30" s="118"/>
      <c r="Y30" s="118"/>
      <c r="Z30" s="118"/>
      <c r="AA30" s="10"/>
      <c r="AB30" s="10"/>
      <c r="AC30" s="10"/>
      <c r="AD30" s="10"/>
      <c r="AE30" s="10"/>
      <c r="AF30" s="10"/>
      <c r="AG30" s="10"/>
      <c r="AH30" s="10"/>
      <c r="WLA30" s="13"/>
      <c r="WLB30" s="13"/>
      <c r="WLC30" s="13"/>
    </row>
    <row r="31" spans="1:34 15861:15863" ht="4.95" customHeight="1" x14ac:dyDescent="0.3">
      <c r="A31" s="18"/>
      <c r="B31" s="44"/>
      <c r="C31" s="52"/>
      <c r="D31" s="52"/>
      <c r="E31" s="52"/>
      <c r="F31" s="52"/>
      <c r="G31" s="52"/>
      <c r="H31" s="50"/>
      <c r="I31" s="45"/>
      <c r="J31" s="10"/>
      <c r="K31" s="118"/>
      <c r="L31" s="118"/>
      <c r="M31" s="118"/>
      <c r="N31" s="118"/>
      <c r="O31" s="118"/>
      <c r="P31" s="118"/>
      <c r="Q31" s="118"/>
      <c r="R31" s="118"/>
      <c r="S31" s="118"/>
      <c r="T31" s="118"/>
      <c r="U31" s="118"/>
      <c r="V31" s="118"/>
      <c r="W31" s="118"/>
      <c r="X31" s="118"/>
      <c r="Y31" s="118"/>
      <c r="Z31" s="118"/>
      <c r="AA31" s="10"/>
      <c r="AB31" s="10"/>
      <c r="AC31" s="10"/>
      <c r="AD31" s="10"/>
      <c r="AE31" s="10"/>
      <c r="AF31" s="10"/>
      <c r="AG31" s="10"/>
      <c r="AH31" s="10"/>
      <c r="WLA31" s="13"/>
      <c r="WLB31" s="13"/>
      <c r="WLC31" s="13"/>
    </row>
    <row r="32" spans="1:34 15861:15863" ht="15.6" customHeight="1" x14ac:dyDescent="0.3">
      <c r="A32" s="18"/>
      <c r="B32" s="44"/>
      <c r="C32" s="142" t="str">
        <f>"DATA OF "&amp;IF(ISBLANK(G6),"(enter banana quality in cell G6) BANANA PRODUCTION",UPPER(G6)&amp;" BANANA PRODUCTION")</f>
        <v>DATA OF (enter banana quality in cell G6) BANANA PRODUCTION</v>
      </c>
      <c r="D32" s="59"/>
      <c r="E32" s="52"/>
      <c r="F32" s="60"/>
      <c r="G32" s="60"/>
      <c r="H32" s="50"/>
      <c r="I32" s="45"/>
      <c r="J32" s="10"/>
      <c r="K32" s="118"/>
      <c r="L32" s="118"/>
      <c r="M32" s="118"/>
      <c r="N32" s="118"/>
      <c r="O32" s="118"/>
      <c r="P32" s="118"/>
      <c r="Q32" s="118"/>
      <c r="R32" s="118"/>
      <c r="S32" s="118"/>
      <c r="T32" s="118"/>
      <c r="U32" s="118"/>
      <c r="V32" s="118"/>
      <c r="W32" s="118"/>
      <c r="X32" s="118"/>
      <c r="Y32" s="118"/>
      <c r="Z32" s="118"/>
      <c r="AA32" s="10"/>
      <c r="AB32" s="10"/>
      <c r="AC32" s="10"/>
      <c r="AD32" s="10"/>
      <c r="AE32" s="10"/>
      <c r="AF32" s="10"/>
      <c r="AG32" s="10"/>
      <c r="AH32" s="10"/>
    </row>
    <row r="33" spans="1:34 15861:15863" ht="15.6" customHeight="1" x14ac:dyDescent="0.3">
      <c r="A33" s="18"/>
      <c r="B33" s="61"/>
      <c r="C33" s="71" t="str">
        <f>"Number of "&amp;G6&amp;" farms, registered with the FLOid number "&amp;D29&amp;":"</f>
        <v>Number of  farms, registered with the FLOid number :</v>
      </c>
      <c r="D33" s="5"/>
      <c r="E33" s="63"/>
      <c r="F33" s="63"/>
      <c r="G33" s="60"/>
      <c r="H33" s="64"/>
      <c r="I33" s="45"/>
      <c r="J33" s="10"/>
      <c r="K33" s="118"/>
      <c r="L33" s="118"/>
      <c r="M33" s="118"/>
      <c r="N33" s="118"/>
      <c r="O33" s="118"/>
      <c r="P33" s="118"/>
      <c r="Q33" s="118"/>
      <c r="R33" s="118"/>
      <c r="S33" s="118"/>
      <c r="T33" s="118"/>
      <c r="U33" s="118"/>
      <c r="V33" s="118"/>
      <c r="W33" s="118"/>
      <c r="X33" s="118"/>
      <c r="Y33" s="118"/>
      <c r="Z33" s="118"/>
      <c r="AA33" s="10"/>
      <c r="AB33" s="10"/>
      <c r="AC33" s="10"/>
      <c r="AD33" s="10"/>
      <c r="AE33" s="10"/>
      <c r="AF33" s="10"/>
      <c r="AG33" s="10"/>
      <c r="AH33" s="10"/>
    </row>
    <row r="34" spans="1:34 15861:15863" ht="15.6" customHeight="1" x14ac:dyDescent="0.3">
      <c r="A34" s="18"/>
      <c r="B34" s="61"/>
      <c r="C34" s="63"/>
      <c r="D34" s="63"/>
      <c r="E34" s="63"/>
      <c r="F34" s="63"/>
      <c r="G34" s="60"/>
      <c r="H34" s="64"/>
      <c r="I34" s="45"/>
      <c r="J34" s="10"/>
      <c r="K34" s="128"/>
      <c r="L34" s="128"/>
      <c r="M34" s="118"/>
      <c r="N34" s="128"/>
      <c r="O34" s="128"/>
      <c r="P34" s="118"/>
      <c r="Q34" s="128"/>
      <c r="R34" s="128"/>
      <c r="S34" s="118"/>
      <c r="T34" s="118"/>
      <c r="U34" s="118"/>
      <c r="V34" s="118"/>
      <c r="W34" s="118"/>
      <c r="X34" s="118"/>
      <c r="Y34" s="118"/>
      <c r="Z34" s="118"/>
      <c r="AA34" s="10"/>
      <c r="AB34" s="10"/>
      <c r="AC34" s="10"/>
      <c r="AD34" s="10"/>
      <c r="AE34" s="10"/>
      <c r="AF34" s="10"/>
      <c r="AG34" s="10"/>
      <c r="AH34" s="10"/>
    </row>
    <row r="35" spans="1:34 15861:15863" ht="15.6" customHeight="1" x14ac:dyDescent="0.3">
      <c r="A35" s="18"/>
      <c r="B35" s="61"/>
      <c r="C35" s="72" t="str">
        <f>"Area under production "&amp;IF(ISBLANK(G6),"(enter banana quality in cell G6)","("&amp;(G6)&amp;" banana)")&amp;":"</f>
        <v>Area under production (enter banana quality in cell G6):</v>
      </c>
      <c r="D35" s="5"/>
      <c r="E35" s="76" t="s">
        <v>33</v>
      </c>
      <c r="F35" s="65"/>
      <c r="G35" s="60"/>
      <c r="H35" s="64"/>
      <c r="I35" s="45"/>
      <c r="J35" s="10"/>
      <c r="K35" s="128"/>
      <c r="L35" s="128"/>
      <c r="M35" s="118"/>
      <c r="N35" s="128"/>
      <c r="O35" s="128"/>
      <c r="P35" s="118"/>
      <c r="Q35" s="128"/>
      <c r="R35" s="128"/>
      <c r="S35" s="118"/>
      <c r="T35" s="118"/>
      <c r="U35" s="118"/>
      <c r="V35" s="118"/>
      <c r="W35" s="118"/>
      <c r="X35" s="118"/>
      <c r="Y35" s="118"/>
      <c r="Z35" s="118"/>
      <c r="AA35" s="10"/>
      <c r="AB35" s="10"/>
      <c r="AC35" s="10"/>
      <c r="AD35" s="10"/>
      <c r="AE35" s="10"/>
      <c r="AF35" s="10"/>
      <c r="AG35" s="10"/>
      <c r="AH35" s="10"/>
    </row>
    <row r="36" spans="1:34 15861:15863" ht="15.6" customHeight="1" x14ac:dyDescent="0.3">
      <c r="A36" s="18"/>
      <c r="B36" s="44"/>
      <c r="C36" s="73" t="str">
        <f>"(Enter the sum of areas under production of all "&amp;G6&amp;" farms, registered with the FLOid number "&amp;D29&amp;")"</f>
        <v>(Enter the sum of areas under production of all  farms, registered with the FLOid number )</v>
      </c>
      <c r="D36" s="63"/>
      <c r="E36" s="63"/>
      <c r="F36" s="63"/>
      <c r="G36" s="60"/>
      <c r="H36" s="64"/>
      <c r="I36" s="45"/>
      <c r="J36" s="10"/>
      <c r="K36" s="128"/>
      <c r="L36" s="128"/>
      <c r="M36" s="118"/>
      <c r="N36" s="128"/>
      <c r="O36" s="128"/>
      <c r="P36" s="118"/>
      <c r="Q36" s="128"/>
      <c r="R36" s="128"/>
      <c r="S36" s="118"/>
      <c r="T36" s="118"/>
      <c r="U36" s="118"/>
      <c r="V36" s="118"/>
      <c r="W36" s="118"/>
      <c r="X36" s="118"/>
      <c r="Y36" s="118"/>
      <c r="Z36" s="118"/>
      <c r="AA36" s="10"/>
      <c r="AB36" s="10"/>
      <c r="AC36" s="10"/>
      <c r="AD36" s="10"/>
      <c r="AE36" s="10"/>
      <c r="AF36" s="10"/>
      <c r="AG36" s="10"/>
      <c r="AH36" s="10"/>
    </row>
    <row r="37" spans="1:34 15861:15863" ht="15.6" customHeight="1" x14ac:dyDescent="0.3">
      <c r="A37" s="18"/>
      <c r="B37" s="61"/>
      <c r="C37" s="72" t="str">
        <f>"Productivity "&amp;IF(ISBLANK(G6),"(enter banana quality in cell G6)","("&amp;(G6)&amp;" banana)")&amp;":"</f>
        <v>Productivity (enter banana quality in cell G6):</v>
      </c>
      <c r="D37" s="6"/>
      <c r="E37" s="77" t="s">
        <v>598</v>
      </c>
      <c r="F37" s="78"/>
      <c r="G37" s="64"/>
      <c r="H37" s="64"/>
      <c r="I37" s="45"/>
      <c r="J37" s="10"/>
      <c r="K37" s="128"/>
      <c r="L37" s="128"/>
      <c r="M37" s="118"/>
      <c r="N37" s="128"/>
      <c r="O37" s="128"/>
      <c r="P37" s="118"/>
      <c r="Q37" s="128"/>
      <c r="R37" s="128"/>
      <c r="S37" s="118"/>
      <c r="T37" s="118"/>
      <c r="U37" s="118"/>
      <c r="V37" s="118"/>
      <c r="W37" s="118"/>
      <c r="X37" s="118"/>
      <c r="Y37" s="118"/>
      <c r="Z37" s="118"/>
      <c r="AA37" s="10"/>
      <c r="AB37" s="10"/>
      <c r="AC37" s="10"/>
      <c r="AD37" s="10"/>
      <c r="AE37" s="10"/>
      <c r="AF37" s="10"/>
      <c r="AG37" s="10"/>
      <c r="AH37" s="10"/>
    </row>
    <row r="38" spans="1:34 15861:15863" ht="15.6" customHeight="1" x14ac:dyDescent="0.3">
      <c r="A38" s="18"/>
      <c r="B38" s="44"/>
      <c r="C38" s="73" t="str">
        <f>"(Enter the representative productivity of all "&amp;G6&amp;" farms, registered with the FLOid number "&amp;D29&amp;")"</f>
        <v>(Enter the representative productivity of all  farms, registered with the FLOid number )</v>
      </c>
      <c r="D38" s="63"/>
      <c r="E38" s="63"/>
      <c r="F38" s="63"/>
      <c r="G38" s="60"/>
      <c r="H38" s="64"/>
      <c r="I38" s="45"/>
      <c r="J38" s="10"/>
      <c r="K38" s="128"/>
      <c r="L38" s="128"/>
      <c r="M38" s="118"/>
      <c r="N38" s="128"/>
      <c r="O38" s="128"/>
      <c r="P38" s="118"/>
      <c r="Q38" s="128"/>
      <c r="R38" s="128"/>
      <c r="S38" s="118"/>
      <c r="T38" s="118"/>
      <c r="U38" s="118"/>
      <c r="V38" s="118"/>
      <c r="W38" s="118"/>
      <c r="X38" s="118"/>
      <c r="Y38" s="118"/>
      <c r="Z38" s="118"/>
      <c r="AA38" s="10"/>
      <c r="AB38" s="10"/>
      <c r="AC38" s="10"/>
      <c r="AD38" s="10"/>
      <c r="AE38" s="10"/>
      <c r="AF38" s="10"/>
      <c r="AG38" s="10"/>
      <c r="AH38" s="10"/>
    </row>
    <row r="39" spans="1:34 15861:15863" ht="15.6" customHeight="1" x14ac:dyDescent="0.3">
      <c r="A39" s="18"/>
      <c r="B39" s="44"/>
      <c r="C39" s="70"/>
      <c r="D39" s="70"/>
      <c r="E39" s="70"/>
      <c r="F39" s="63"/>
      <c r="G39" s="66"/>
      <c r="H39" s="50"/>
      <c r="I39" s="45"/>
      <c r="J39" s="10"/>
      <c r="K39" s="118"/>
      <c r="L39" s="118"/>
      <c r="M39" s="118"/>
      <c r="N39" s="118"/>
      <c r="O39" s="118"/>
      <c r="P39" s="129"/>
      <c r="Q39" s="128"/>
      <c r="R39" s="128"/>
      <c r="S39" s="118"/>
      <c r="T39" s="118"/>
      <c r="U39" s="118"/>
      <c r="V39" s="118"/>
      <c r="W39" s="118"/>
      <c r="X39" s="118"/>
      <c r="Y39" s="118"/>
      <c r="Z39" s="118"/>
      <c r="AA39" s="10"/>
      <c r="AB39" s="10"/>
      <c r="AC39" s="10"/>
      <c r="AD39" s="10"/>
      <c r="AE39" s="10"/>
      <c r="AF39" s="10"/>
      <c r="AG39" s="10"/>
      <c r="AH39" s="10"/>
      <c r="WLA39" s="13"/>
      <c r="WLB39" s="13"/>
      <c r="WLC39" s="13"/>
    </row>
    <row r="40" spans="1:34 15861:15863" ht="15.6" customHeight="1" x14ac:dyDescent="0.3">
      <c r="A40" s="18"/>
      <c r="B40" s="44"/>
      <c r="C40" s="142" t="str">
        <f>"NUMBER OF "&amp;IF(ISBLANK(G6),"(enter banana quality in cell G6)",UPPER(G6))&amp;" BANANA WORKERS"</f>
        <v>NUMBER OF (enter banana quality in cell G6) BANANA WORKERS</v>
      </c>
      <c r="D40" s="67"/>
      <c r="E40" s="67"/>
      <c r="F40" s="67"/>
      <c r="G40" s="67"/>
      <c r="H40" s="64"/>
      <c r="I40" s="45"/>
      <c r="J40" s="10"/>
      <c r="K40" s="118"/>
      <c r="L40" s="118"/>
      <c r="M40" s="118"/>
      <c r="N40" s="118"/>
      <c r="O40" s="118"/>
      <c r="P40" s="129"/>
      <c r="Q40" s="128"/>
      <c r="R40" s="128"/>
      <c r="S40" s="118"/>
      <c r="T40" s="118"/>
      <c r="U40" s="118"/>
      <c r="V40" s="118"/>
      <c r="W40" s="118"/>
      <c r="X40" s="118"/>
      <c r="Y40" s="118"/>
      <c r="Z40" s="118"/>
      <c r="AA40" s="10"/>
      <c r="AB40" s="10"/>
      <c r="AC40" s="10"/>
      <c r="AD40" s="10"/>
      <c r="AE40" s="10"/>
      <c r="AF40" s="10"/>
      <c r="AG40" s="10"/>
      <c r="AH40" s="10"/>
    </row>
    <row r="41" spans="1:34 15861:15863" ht="57.6" x14ac:dyDescent="0.3">
      <c r="A41" s="20"/>
      <c r="B41" s="62"/>
      <c r="C41" s="120" t="s">
        <v>599</v>
      </c>
      <c r="D41" s="68"/>
      <c r="E41" s="68"/>
      <c r="F41" s="68"/>
      <c r="G41" s="68"/>
      <c r="H41" s="68"/>
      <c r="I41" s="69"/>
      <c r="J41" s="10"/>
      <c r="K41" s="118"/>
      <c r="L41" s="118"/>
      <c r="M41" s="118"/>
      <c r="N41" s="118"/>
      <c r="O41" s="118"/>
      <c r="P41" s="129"/>
      <c r="Q41" s="128"/>
      <c r="R41" s="128"/>
      <c r="S41" s="118"/>
      <c r="T41" s="118"/>
      <c r="U41" s="118"/>
      <c r="V41" s="118"/>
      <c r="W41" s="118"/>
      <c r="X41" s="118"/>
      <c r="Y41" s="118"/>
      <c r="Z41" s="118"/>
      <c r="AA41" s="10"/>
      <c r="AB41" s="10"/>
      <c r="AC41" s="10"/>
      <c r="AD41" s="10"/>
      <c r="AE41" s="10"/>
      <c r="AF41" s="10"/>
      <c r="AG41" s="10"/>
      <c r="AH41" s="10"/>
    </row>
    <row r="42" spans="1:34 15861:15863" ht="15.6" customHeight="1" x14ac:dyDescent="0.3">
      <c r="A42" s="20"/>
      <c r="B42" s="62"/>
      <c r="C42" s="68"/>
      <c r="D42" s="68"/>
      <c r="E42" s="68"/>
      <c r="F42" s="68"/>
      <c r="G42" s="68"/>
      <c r="H42" s="68"/>
      <c r="I42" s="69"/>
      <c r="J42" s="10"/>
      <c r="K42" s="118"/>
      <c r="L42" s="118"/>
      <c r="M42" s="118"/>
      <c r="N42" s="118"/>
      <c r="O42" s="118"/>
      <c r="P42" s="118"/>
      <c r="Q42" s="128"/>
      <c r="R42" s="128"/>
      <c r="S42" s="118"/>
      <c r="T42" s="118"/>
      <c r="U42" s="118"/>
      <c r="V42" s="118"/>
      <c r="W42" s="118"/>
      <c r="X42" s="118"/>
      <c r="Y42" s="118"/>
      <c r="Z42" s="118"/>
      <c r="AA42" s="10"/>
      <c r="AB42" s="10"/>
      <c r="AC42" s="10"/>
      <c r="AD42" s="10"/>
      <c r="AE42" s="10"/>
      <c r="AF42" s="10"/>
      <c r="AG42" s="10"/>
      <c r="AH42" s="10"/>
    </row>
    <row r="43" spans="1:34 15861:15863" ht="15.6" customHeight="1" x14ac:dyDescent="0.3">
      <c r="A43" s="20"/>
      <c r="B43" s="62"/>
      <c r="C43" s="126" t="s">
        <v>600</v>
      </c>
      <c r="D43" s="68"/>
      <c r="E43" s="68"/>
      <c r="F43" s="68"/>
      <c r="G43" s="68"/>
      <c r="H43" s="68"/>
      <c r="I43" s="69"/>
      <c r="J43" s="10"/>
      <c r="K43" s="118"/>
      <c r="L43" s="118"/>
      <c r="M43" s="118"/>
      <c r="N43" s="118"/>
      <c r="O43" s="118"/>
      <c r="P43" s="118"/>
      <c r="Q43" s="128"/>
      <c r="R43" s="128"/>
      <c r="S43" s="118"/>
      <c r="T43" s="118"/>
      <c r="U43" s="118"/>
      <c r="V43" s="118"/>
      <c r="W43" s="118"/>
      <c r="X43" s="118"/>
      <c r="Y43" s="118"/>
      <c r="Z43" s="118"/>
      <c r="AA43" s="10"/>
      <c r="AB43" s="10"/>
      <c r="AC43" s="10"/>
      <c r="AD43" s="10"/>
      <c r="AE43" s="10"/>
      <c r="AF43" s="10"/>
      <c r="AG43" s="10"/>
      <c r="AH43" s="10"/>
    </row>
    <row r="44" spans="1:34 15861:15863" ht="15.6" customHeight="1" x14ac:dyDescent="0.3">
      <c r="A44" s="20"/>
      <c r="B44" s="62"/>
      <c r="C44" s="68" t="str">
        <f>"- You must enter the sum of workers of ALL FARMS OF "&amp;UPPER(G6)&amp;" BANANA, registered with the FLOid number "&amp;D29&amp;"."</f>
        <v>- You must enter the sum of workers of ALL FARMS OF  BANANA, registered with the FLOid number .</v>
      </c>
      <c r="D44" s="68"/>
      <c r="E44" s="68"/>
      <c r="F44" s="68"/>
      <c r="G44" s="68"/>
      <c r="H44" s="68"/>
      <c r="I44" s="69"/>
      <c r="J44" s="10"/>
      <c r="K44" s="118"/>
      <c r="L44" s="118"/>
      <c r="M44" s="118"/>
      <c r="N44" s="118"/>
      <c r="O44" s="118"/>
      <c r="P44" s="118"/>
      <c r="Q44" s="128"/>
      <c r="R44" s="128"/>
      <c r="S44" s="118"/>
      <c r="T44" s="118"/>
      <c r="U44" s="118"/>
      <c r="V44" s="118"/>
      <c r="W44" s="118"/>
      <c r="X44" s="118"/>
      <c r="Y44" s="118"/>
      <c r="Z44" s="118"/>
      <c r="AA44" s="10"/>
      <c r="AB44" s="10"/>
      <c r="AC44" s="10"/>
      <c r="AD44" s="10"/>
      <c r="AE44" s="10"/>
      <c r="AF44" s="10"/>
      <c r="AG44" s="10"/>
      <c r="AH44" s="10"/>
    </row>
    <row r="45" spans="1:34 15861:15863" ht="15.6" customHeight="1" x14ac:dyDescent="0.3">
      <c r="A45" s="20"/>
      <c r="B45" s="62"/>
      <c r="C45" s="68" t="str">
        <f>"- The total numbers of contracted and subcontracted workers, entered in each of the three tables, must match. Make sure they match."</f>
        <v>- The total numbers of contracted and subcontracted workers, entered in each of the three tables, must match. Make sure they match.</v>
      </c>
      <c r="D45" s="68"/>
      <c r="E45" s="68"/>
      <c r="F45" s="68"/>
      <c r="G45" s="68"/>
      <c r="H45" s="68"/>
      <c r="I45" s="69"/>
      <c r="J45" s="10"/>
      <c r="K45" s="118"/>
      <c r="L45" s="118"/>
      <c r="M45" s="118"/>
      <c r="N45" s="118"/>
      <c r="O45" s="118"/>
      <c r="P45" s="118"/>
      <c r="Q45" s="128"/>
      <c r="R45" s="128"/>
      <c r="S45" s="118"/>
      <c r="T45" s="118"/>
      <c r="U45" s="118"/>
      <c r="V45" s="118"/>
      <c r="W45" s="118"/>
      <c r="X45" s="118"/>
      <c r="Y45" s="118"/>
      <c r="Z45" s="118"/>
      <c r="AA45" s="10"/>
      <c r="AB45" s="10"/>
      <c r="AC45" s="10"/>
      <c r="AD45" s="10"/>
      <c r="AE45" s="10"/>
      <c r="AF45" s="10"/>
      <c r="AG45" s="10"/>
      <c r="AH45" s="10"/>
    </row>
    <row r="46" spans="1:34 15861:15863" ht="15.6" customHeight="1" x14ac:dyDescent="0.3">
      <c r="A46" s="20"/>
      <c r="B46" s="62"/>
      <c r="C46" s="126" t="str">
        <f>"- How to calculate and enter the number of part-time workers?"</f>
        <v>- How to calculate and enter the number of part-time workers?</v>
      </c>
      <c r="D46" s="68"/>
      <c r="E46" s="68"/>
      <c r="F46" s="68"/>
      <c r="G46" s="68"/>
      <c r="H46" s="68"/>
      <c r="I46" s="69"/>
      <c r="J46" s="10"/>
      <c r="K46" s="118"/>
      <c r="L46" s="118"/>
      <c r="M46" s="118"/>
      <c r="N46" s="118"/>
      <c r="O46" s="118"/>
      <c r="P46" s="118"/>
      <c r="Q46" s="128"/>
      <c r="R46" s="128"/>
      <c r="S46" s="118"/>
      <c r="T46" s="118"/>
      <c r="U46" s="118"/>
      <c r="V46" s="118"/>
      <c r="W46" s="118"/>
      <c r="X46" s="118"/>
      <c r="Y46" s="118"/>
      <c r="Z46" s="118"/>
      <c r="AA46" s="10"/>
      <c r="AB46" s="10"/>
      <c r="AC46" s="10"/>
      <c r="AD46" s="10"/>
      <c r="AE46" s="10"/>
      <c r="AF46" s="10"/>
      <c r="AG46" s="10"/>
      <c r="AH46" s="10"/>
    </row>
    <row r="47" spans="1:34 15861:15863" ht="15.6" customHeight="1" x14ac:dyDescent="0.3">
      <c r="A47" s="20"/>
      <c r="B47" s="62"/>
      <c r="C47" s="126" t="str">
        <f>"  You must multiply the ''number of part-time workers'' by the ''number of worked days per week'' and divide it by the ''maximum number"</f>
        <v xml:space="preserve">  You must multiply the ''number of part-time workers'' by the ''number of worked days per week'' and divide it by the ''maximum number</v>
      </c>
      <c r="D47" s="68"/>
      <c r="E47" s="68"/>
      <c r="F47" s="68"/>
      <c r="G47" s="68"/>
      <c r="H47" s="68"/>
      <c r="I47" s="69"/>
      <c r="J47" s="10"/>
      <c r="K47" s="118"/>
      <c r="L47" s="118"/>
      <c r="M47" s="118"/>
      <c r="N47" s="118"/>
      <c r="O47" s="118"/>
      <c r="P47" s="118"/>
      <c r="Q47" s="128"/>
      <c r="R47" s="128"/>
      <c r="S47" s="118"/>
      <c r="T47" s="118"/>
      <c r="U47" s="118"/>
      <c r="V47" s="118"/>
      <c r="W47" s="118"/>
      <c r="X47" s="118"/>
      <c r="Y47" s="118"/>
      <c r="Z47" s="118"/>
      <c r="AA47" s="10"/>
      <c r="AB47" s="10"/>
      <c r="AC47" s="10"/>
      <c r="AD47" s="10"/>
      <c r="AE47" s="10"/>
      <c r="AF47" s="10"/>
      <c r="AG47" s="10"/>
      <c r="AH47" s="10"/>
    </row>
    <row r="48" spans="1:34 15861:15863" ht="15.6" customHeight="1" x14ac:dyDescent="0.3">
      <c r="A48" s="20"/>
      <c r="B48" s="62"/>
      <c r="C48" s="126" t="str">
        <f>"  of days that a full-time worker would work per week, according to Law''. The outcome is the number of workers to be entered in the table."</f>
        <v xml:space="preserve">  of days that a full-time worker would work per week, according to Law''. The outcome is the number of workers to be entered in the table.</v>
      </c>
      <c r="D48" s="68"/>
      <c r="E48" s="68"/>
      <c r="F48" s="68"/>
      <c r="G48" s="68"/>
      <c r="H48" s="68"/>
      <c r="I48" s="69"/>
      <c r="J48" s="10"/>
      <c r="K48" s="118"/>
      <c r="L48" s="118"/>
      <c r="M48" s="118"/>
      <c r="N48" s="118"/>
      <c r="O48" s="118"/>
      <c r="P48" s="118"/>
      <c r="Q48" s="128"/>
      <c r="R48" s="128"/>
      <c r="S48" s="118"/>
      <c r="T48" s="118"/>
      <c r="U48" s="118"/>
      <c r="V48" s="118"/>
      <c r="W48" s="118"/>
      <c r="X48" s="118"/>
      <c r="Y48" s="118"/>
      <c r="Z48" s="118"/>
      <c r="AA48" s="10"/>
      <c r="AB48" s="10"/>
      <c r="AC48" s="10"/>
      <c r="AD48" s="10"/>
      <c r="AE48" s="10"/>
      <c r="AF48" s="10"/>
      <c r="AG48" s="10"/>
      <c r="AH48" s="10"/>
    </row>
    <row r="49" spans="1:34 15862:15862" ht="15.6" customHeight="1" x14ac:dyDescent="0.3">
      <c r="A49" s="18"/>
      <c r="B49" s="44"/>
      <c r="C49" s="188" t="str">
        <f>"a) number of workers by working area, for "&amp;IF(ISBLANK(G6),"(enter banana quality in cell G6)",(G6)&amp;" banana")</f>
        <v>a) number of workers by working area, for (enter banana quality in cell G6)</v>
      </c>
      <c r="D49" s="198" t="s">
        <v>267</v>
      </c>
      <c r="E49" s="199"/>
      <c r="F49" s="121" t="s">
        <v>513</v>
      </c>
      <c r="G49" s="68"/>
      <c r="H49" s="68"/>
      <c r="I49" s="45"/>
      <c r="J49" s="14"/>
      <c r="K49" s="118"/>
      <c r="L49" s="118"/>
      <c r="M49" s="118"/>
      <c r="N49" s="118"/>
      <c r="O49" s="118"/>
      <c r="P49" s="118"/>
      <c r="Q49" s="128"/>
      <c r="R49" s="128"/>
      <c r="S49" s="118"/>
      <c r="T49" s="118"/>
      <c r="U49" s="118"/>
      <c r="V49" s="118"/>
      <c r="W49" s="118"/>
      <c r="X49" s="118"/>
      <c r="Y49" s="118"/>
      <c r="Z49" s="118"/>
      <c r="AA49" s="10"/>
      <c r="AB49" s="10"/>
      <c r="AC49" s="10"/>
      <c r="AD49" s="10"/>
      <c r="AE49" s="10"/>
      <c r="AF49" s="10"/>
      <c r="AG49" s="10"/>
      <c r="AH49" s="10"/>
    </row>
    <row r="50" spans="1:34 15862:15862" ht="15.6" customHeight="1" x14ac:dyDescent="0.3">
      <c r="A50" s="18"/>
      <c r="B50" s="44"/>
      <c r="C50" s="189"/>
      <c r="D50" s="81" t="s">
        <v>601</v>
      </c>
      <c r="E50" s="82" t="s">
        <v>98</v>
      </c>
      <c r="F50" s="122"/>
      <c r="G50" s="68"/>
      <c r="H50" s="68"/>
      <c r="I50" s="45"/>
      <c r="J50" s="14"/>
      <c r="K50" s="118"/>
      <c r="L50" s="118"/>
      <c r="M50" s="118"/>
      <c r="N50" s="118"/>
      <c r="O50" s="118"/>
      <c r="P50" s="118"/>
      <c r="Q50" s="128"/>
      <c r="R50" s="128"/>
      <c r="S50" s="118"/>
      <c r="T50" s="118"/>
      <c r="U50" s="118"/>
      <c r="V50" s="118"/>
      <c r="W50" s="118"/>
      <c r="X50" s="118"/>
      <c r="Y50" s="118"/>
      <c r="Z50" s="118"/>
      <c r="AA50" s="10"/>
      <c r="AB50" s="10"/>
      <c r="AC50" s="10"/>
      <c r="AD50" s="10"/>
      <c r="AE50" s="10"/>
      <c r="AF50" s="10"/>
      <c r="AG50" s="10"/>
      <c r="AH50" s="10"/>
    </row>
    <row r="51" spans="1:34 15862:15862" ht="15.6" customHeight="1" x14ac:dyDescent="0.3">
      <c r="A51" s="18"/>
      <c r="B51" s="44"/>
      <c r="C51" s="79" t="s">
        <v>76</v>
      </c>
      <c r="D51" s="7"/>
      <c r="E51" s="8"/>
      <c r="F51" s="123">
        <f>SUM(D51:E51)</f>
        <v>0</v>
      </c>
      <c r="G51" s="68"/>
      <c r="H51" s="68"/>
      <c r="I51" s="45"/>
      <c r="J51" s="14"/>
      <c r="K51" s="118"/>
      <c r="L51" s="118"/>
      <c r="M51" s="118"/>
      <c r="N51" s="118"/>
      <c r="O51" s="118"/>
      <c r="P51" s="118"/>
      <c r="Q51" s="128"/>
      <c r="R51" s="128"/>
      <c r="S51" s="118"/>
      <c r="T51" s="118"/>
      <c r="U51" s="118"/>
      <c r="V51" s="118"/>
      <c r="W51" s="118"/>
      <c r="X51" s="118"/>
      <c r="Y51" s="118"/>
      <c r="Z51" s="118"/>
      <c r="AA51" s="10"/>
      <c r="AB51" s="10"/>
      <c r="AC51" s="10"/>
      <c r="AD51" s="10"/>
      <c r="AE51" s="10"/>
      <c r="AF51" s="10"/>
      <c r="AG51" s="10"/>
      <c r="AH51" s="10"/>
    </row>
    <row r="52" spans="1:34 15862:15862" ht="15.6" customHeight="1" x14ac:dyDescent="0.3">
      <c r="A52" s="18"/>
      <c r="B52" s="44"/>
      <c r="C52" s="79" t="s">
        <v>602</v>
      </c>
      <c r="D52" s="7"/>
      <c r="E52" s="8"/>
      <c r="F52" s="123">
        <f>SUM(D52:E52)</f>
        <v>0</v>
      </c>
      <c r="G52" s="68"/>
      <c r="H52" s="68"/>
      <c r="I52" s="45"/>
      <c r="J52" s="14"/>
      <c r="K52" s="118"/>
      <c r="L52" s="118"/>
      <c r="M52" s="118"/>
      <c r="N52" s="118"/>
      <c r="O52" s="118"/>
      <c r="P52" s="118"/>
      <c r="Q52" s="128"/>
      <c r="R52" s="128"/>
      <c r="S52" s="118"/>
      <c r="T52" s="118"/>
      <c r="U52" s="118"/>
      <c r="V52" s="118"/>
      <c r="W52" s="118"/>
      <c r="X52" s="118"/>
      <c r="Y52" s="118"/>
      <c r="Z52" s="118"/>
      <c r="AA52" s="10"/>
      <c r="AB52" s="10"/>
      <c r="AC52" s="10"/>
      <c r="AD52" s="10"/>
      <c r="AE52" s="10"/>
      <c r="AF52" s="10"/>
      <c r="AG52" s="10"/>
      <c r="AH52" s="10"/>
    </row>
    <row r="53" spans="1:34 15862:15862" ht="15.6" customHeight="1" x14ac:dyDescent="0.3">
      <c r="A53" s="18"/>
      <c r="B53" s="44"/>
      <c r="C53" s="79" t="s">
        <v>603</v>
      </c>
      <c r="D53" s="7"/>
      <c r="E53" s="8"/>
      <c r="F53" s="123">
        <f>SUM(D53:E53)</f>
        <v>0</v>
      </c>
      <c r="G53" s="68"/>
      <c r="H53" s="68"/>
      <c r="I53" s="45"/>
      <c r="J53" s="14"/>
      <c r="K53" s="118"/>
      <c r="L53" s="118"/>
      <c r="M53" s="118"/>
      <c r="N53" s="118"/>
      <c r="O53" s="118"/>
      <c r="P53" s="118"/>
      <c r="Q53" s="128"/>
      <c r="R53" s="128"/>
      <c r="S53" s="118"/>
      <c r="T53" s="118"/>
      <c r="U53" s="118"/>
      <c r="V53" s="118"/>
      <c r="W53" s="118"/>
      <c r="X53" s="118"/>
      <c r="Y53" s="118"/>
      <c r="Z53" s="118"/>
      <c r="AA53" s="10"/>
      <c r="AB53" s="10"/>
      <c r="AC53" s="10"/>
      <c r="AD53" s="10"/>
      <c r="AE53" s="10"/>
      <c r="AF53" s="10"/>
      <c r="AG53" s="10"/>
      <c r="AH53" s="10"/>
    </row>
    <row r="54" spans="1:34 15862:15862" ht="15.6" customHeight="1" x14ac:dyDescent="0.35">
      <c r="A54" s="18"/>
      <c r="B54" s="44"/>
      <c r="C54" s="80" t="s">
        <v>493</v>
      </c>
      <c r="D54" s="83">
        <f>SUM(D51:D53)</f>
        <v>0</v>
      </c>
      <c r="E54" s="84">
        <f>SUM(E51:E53)</f>
        <v>0</v>
      </c>
      <c r="F54" s="123">
        <f>SUM(D54:E54)</f>
        <v>0</v>
      </c>
      <c r="G54" s="68"/>
      <c r="H54" s="68"/>
      <c r="I54" s="45"/>
      <c r="J54" s="14"/>
      <c r="K54" s="130"/>
      <c r="L54" s="118"/>
      <c r="M54" s="118"/>
      <c r="N54" s="118"/>
      <c r="O54" s="118"/>
      <c r="P54" s="118"/>
      <c r="Q54" s="118"/>
      <c r="R54" s="118"/>
      <c r="S54" s="118"/>
      <c r="T54" s="118"/>
      <c r="U54" s="118"/>
      <c r="V54" s="118"/>
      <c r="W54" s="118"/>
      <c r="X54" s="118"/>
      <c r="Y54" s="118"/>
      <c r="Z54" s="118"/>
      <c r="AA54" s="10"/>
      <c r="AB54" s="10"/>
      <c r="AC54" s="10"/>
      <c r="AD54" s="10"/>
      <c r="AE54" s="10"/>
      <c r="AF54" s="10"/>
      <c r="AG54" s="10"/>
      <c r="AH54" s="10"/>
    </row>
    <row r="55" spans="1:34 15862:15862" ht="7.95" customHeight="1" x14ac:dyDescent="0.3">
      <c r="A55" s="18"/>
      <c r="B55" s="44"/>
      <c r="C55" s="70"/>
      <c r="D55" s="70"/>
      <c r="E55" s="70"/>
      <c r="F55" s="64"/>
      <c r="G55" s="68"/>
      <c r="H55" s="68"/>
      <c r="I55" s="45"/>
      <c r="J55" s="14"/>
      <c r="K55" s="118"/>
      <c r="L55" s="118"/>
      <c r="M55" s="118"/>
      <c r="N55" s="118"/>
      <c r="O55" s="118"/>
      <c r="P55" s="118"/>
      <c r="Q55" s="118"/>
      <c r="R55" s="118"/>
      <c r="S55" s="118"/>
      <c r="T55" s="118"/>
      <c r="U55" s="118"/>
      <c r="V55" s="118"/>
      <c r="W55" s="118"/>
      <c r="X55" s="118"/>
      <c r="Y55" s="118"/>
      <c r="Z55" s="118"/>
      <c r="AA55" s="10"/>
      <c r="AB55" s="10"/>
      <c r="AC55" s="10"/>
      <c r="AD55" s="10"/>
      <c r="AE55" s="10"/>
      <c r="AF55" s="10"/>
      <c r="AG55" s="10"/>
      <c r="AH55" s="10"/>
    </row>
    <row r="56" spans="1:34 15862:15862" ht="43.8" customHeight="1" x14ac:dyDescent="0.3">
      <c r="A56" s="18"/>
      <c r="B56" s="44"/>
      <c r="C56" s="188" t="str">
        <f>"b) number of workers according to wage structure for "&amp;IF(ISBLANK(G6),"(enter banana quality in cell G6)",(G6)&amp;" banana")&amp;". The ranges of wage bands, shown in the table, refer to the basic wage, which is the monthly amount of the wage "&amp;"that is taken as the basis for applying deductions, tax rates and contributions, ruled by Law. They refer to the amount BEFORE applying deductions and/or contributions. In some countries the ''basic wage'' is know as ''gross salary''."</f>
        <v>b) number of workers according to wage structure for (enter banana quality in cell G6). The ranges of wage bands, shown in the table, refer to the basic wage, which is the monthly amount of the wage that is taken as the basis for applying deductions, tax rates and contributions, ruled by Law. They refer to the amount BEFORE applying deductions and/or contributions. In some countries the ''basic wage'' is know as ''gross salary''.</v>
      </c>
      <c r="D56" s="190" t="str">
        <f>D49</f>
        <v>Number of workers</v>
      </c>
      <c r="E56" s="191"/>
      <c r="F56" s="124" t="str">
        <f>F49</f>
        <v>TOTAL</v>
      </c>
      <c r="G56" s="68"/>
      <c r="H56" s="68"/>
      <c r="I56" s="45"/>
      <c r="J56" s="15"/>
      <c r="K56" s="118"/>
      <c r="L56" s="118"/>
      <c r="M56" s="118"/>
      <c r="N56" s="118"/>
      <c r="O56" s="118"/>
      <c r="P56" s="118"/>
      <c r="Q56" s="118"/>
      <c r="R56" s="118"/>
      <c r="S56" s="131"/>
      <c r="T56" s="131"/>
      <c r="U56" s="118"/>
      <c r="V56" s="131"/>
      <c r="W56" s="131"/>
      <c r="X56" s="118"/>
      <c r="Y56" s="118"/>
      <c r="Z56" s="118"/>
      <c r="AA56" s="10"/>
      <c r="AB56" s="10"/>
      <c r="AC56" s="10"/>
      <c r="AD56" s="10"/>
      <c r="AE56" s="10"/>
      <c r="AF56" s="10"/>
      <c r="AG56" s="10"/>
      <c r="AH56" s="10"/>
    </row>
    <row r="57" spans="1:34 15862:15862" ht="43.8" customHeight="1" x14ac:dyDescent="0.3">
      <c r="A57" s="18"/>
      <c r="B57" s="44"/>
      <c r="C57" s="189"/>
      <c r="D57" s="139" t="str">
        <f>D50</f>
        <v>contracted</v>
      </c>
      <c r="E57" s="140" t="str">
        <f>E50</f>
        <v>subcontracted</v>
      </c>
      <c r="F57" s="125"/>
      <c r="G57" s="68"/>
      <c r="H57" s="68"/>
      <c r="I57" s="45"/>
      <c r="J57" s="14"/>
      <c r="K57" s="118"/>
      <c r="L57" s="127"/>
      <c r="M57" s="118"/>
      <c r="N57" s="118"/>
      <c r="O57" s="127"/>
      <c r="P57" s="118"/>
      <c r="Q57" s="118"/>
      <c r="R57" s="118"/>
      <c r="S57" s="118"/>
      <c r="T57" s="119"/>
      <c r="U57" s="119"/>
      <c r="V57" s="119"/>
      <c r="W57" s="118"/>
      <c r="X57" s="118"/>
      <c r="Y57" s="118"/>
      <c r="Z57" s="118"/>
      <c r="AA57" s="118"/>
      <c r="AB57" s="118"/>
      <c r="AC57" s="118"/>
      <c r="AD57" s="118"/>
      <c r="AE57" s="118"/>
      <c r="AF57" s="119"/>
      <c r="AG57" s="119"/>
      <c r="AH57" s="119"/>
    </row>
    <row r="58" spans="1:34 15862:15862" ht="15.6" customHeight="1" x14ac:dyDescent="0.3">
      <c r="A58" s="18"/>
      <c r="B58" s="44"/>
      <c r="C58" s="85" t="s">
        <v>582</v>
      </c>
      <c r="D58" s="7"/>
      <c r="E58" s="8"/>
      <c r="F58" s="123">
        <f t="shared" ref="F58:F68" si="0">SUM(D58:E58)</f>
        <v>0</v>
      </c>
      <c r="G58" s="68"/>
      <c r="H58" s="68"/>
      <c r="I58" s="45"/>
      <c r="J58" s="14"/>
      <c r="K58" s="127"/>
      <c r="L58" s="118"/>
      <c r="M58" s="118"/>
      <c r="N58" s="127"/>
      <c r="O58" s="118"/>
      <c r="P58" s="118"/>
      <c r="Q58" s="127"/>
      <c r="R58" s="118"/>
      <c r="S58" s="127"/>
      <c r="T58" s="119"/>
      <c r="U58" s="119"/>
      <c r="V58" s="119"/>
      <c r="W58" s="127"/>
      <c r="X58" s="118"/>
      <c r="Y58" s="127"/>
      <c r="Z58" s="127"/>
      <c r="AA58" s="118"/>
      <c r="AB58" s="127"/>
      <c r="AC58" s="127"/>
      <c r="AD58" s="118"/>
      <c r="AE58" s="127"/>
      <c r="AF58" s="132"/>
      <c r="AG58" s="119"/>
      <c r="AH58" s="119"/>
      <c r="WLB58" s="13"/>
    </row>
    <row r="59" spans="1:34 15862:15862" ht="15.6" customHeight="1" x14ac:dyDescent="0.3">
      <c r="A59" s="18"/>
      <c r="B59" s="44"/>
      <c r="C59" s="85" t="s">
        <v>584</v>
      </c>
      <c r="D59" s="7"/>
      <c r="E59" s="8"/>
      <c r="F59" s="123">
        <f t="shared" si="0"/>
        <v>0</v>
      </c>
      <c r="G59" s="68"/>
      <c r="H59" s="68"/>
      <c r="I59" s="45"/>
      <c r="J59" s="14"/>
      <c r="K59" s="118"/>
      <c r="L59" s="118"/>
      <c r="M59" s="118"/>
      <c r="N59" s="118"/>
      <c r="O59" s="118"/>
      <c r="P59" s="127"/>
      <c r="Q59" s="118"/>
      <c r="R59" s="118"/>
      <c r="S59" s="127"/>
      <c r="T59" s="119"/>
      <c r="U59" s="119"/>
      <c r="V59" s="119"/>
      <c r="W59" s="118"/>
      <c r="X59" s="118"/>
      <c r="Y59" s="127"/>
      <c r="Z59" s="118"/>
      <c r="AA59" s="118"/>
      <c r="AB59" s="127"/>
      <c r="AC59" s="118"/>
      <c r="AD59" s="118"/>
      <c r="AE59" s="127"/>
      <c r="AF59" s="119"/>
      <c r="AG59" s="119"/>
      <c r="AH59" s="119"/>
      <c r="WLB59" s="13"/>
    </row>
    <row r="60" spans="1:34 15862:15862" ht="15.6" customHeight="1" x14ac:dyDescent="0.3">
      <c r="A60" s="18"/>
      <c r="B60" s="44"/>
      <c r="C60" s="85" t="s">
        <v>585</v>
      </c>
      <c r="D60" s="7"/>
      <c r="E60" s="8"/>
      <c r="F60" s="123">
        <f t="shared" si="0"/>
        <v>0</v>
      </c>
      <c r="G60" s="68"/>
      <c r="H60" s="68"/>
      <c r="I60" s="45"/>
      <c r="J60" s="14"/>
      <c r="K60" s="118"/>
      <c r="L60" s="118"/>
      <c r="M60" s="118"/>
      <c r="N60" s="118"/>
      <c r="O60" s="118"/>
      <c r="P60" s="118"/>
      <c r="Q60" s="118"/>
      <c r="R60" s="118"/>
      <c r="S60" s="118"/>
      <c r="T60" s="119"/>
      <c r="U60" s="119"/>
      <c r="V60" s="119"/>
      <c r="W60" s="118"/>
      <c r="X60" s="118"/>
      <c r="Y60" s="118"/>
      <c r="Z60" s="118"/>
      <c r="AA60" s="118"/>
      <c r="AB60" s="118"/>
      <c r="AC60" s="118"/>
      <c r="AD60" s="118"/>
      <c r="AE60" s="118"/>
      <c r="AF60" s="119"/>
      <c r="AG60" s="119"/>
      <c r="AH60" s="119"/>
    </row>
    <row r="61" spans="1:34 15862:15862" ht="15.6" customHeight="1" x14ac:dyDescent="0.3">
      <c r="A61" s="18"/>
      <c r="B61" s="44"/>
      <c r="C61" s="115" t="s">
        <v>586</v>
      </c>
      <c r="D61" s="7"/>
      <c r="E61" s="8"/>
      <c r="F61" s="123">
        <f t="shared" si="0"/>
        <v>0</v>
      </c>
      <c r="G61" s="68"/>
      <c r="H61" s="68"/>
      <c r="I61" s="45"/>
      <c r="J61" s="14"/>
      <c r="K61" s="118"/>
      <c r="L61" s="118"/>
      <c r="M61" s="118"/>
      <c r="N61" s="118"/>
      <c r="O61" s="118"/>
      <c r="P61" s="118"/>
      <c r="Q61" s="118"/>
      <c r="R61" s="118"/>
      <c r="S61" s="118"/>
      <c r="T61" s="119"/>
      <c r="U61" s="119"/>
      <c r="V61" s="119"/>
      <c r="W61" s="118"/>
      <c r="X61" s="118"/>
      <c r="Y61" s="118"/>
      <c r="Z61" s="118"/>
      <c r="AA61" s="118"/>
      <c r="AB61" s="118"/>
      <c r="AC61" s="118"/>
      <c r="AD61" s="118"/>
      <c r="AE61" s="118"/>
      <c r="AF61" s="119"/>
      <c r="AG61" s="119"/>
      <c r="AH61" s="119"/>
    </row>
    <row r="62" spans="1:34 15862:15862" ht="15.6" customHeight="1" x14ac:dyDescent="0.3">
      <c r="A62" s="18"/>
      <c r="B62" s="44"/>
      <c r="C62" s="115" t="s">
        <v>587</v>
      </c>
      <c r="D62" s="7"/>
      <c r="E62" s="8"/>
      <c r="F62" s="123">
        <f t="shared" si="0"/>
        <v>0</v>
      </c>
      <c r="G62" s="68"/>
      <c r="H62" s="68"/>
      <c r="I62" s="45"/>
      <c r="J62" s="14"/>
      <c r="K62" s="118"/>
      <c r="L62" s="118"/>
      <c r="M62" s="118"/>
      <c r="N62" s="118"/>
      <c r="O62" s="118"/>
      <c r="P62" s="118"/>
      <c r="Q62" s="118"/>
      <c r="R62" s="118"/>
      <c r="S62" s="118"/>
      <c r="T62" s="119"/>
      <c r="U62" s="118"/>
      <c r="V62" s="119"/>
      <c r="W62" s="118"/>
      <c r="X62" s="118"/>
      <c r="Y62" s="118"/>
      <c r="Z62" s="118"/>
      <c r="AA62" s="118"/>
      <c r="AB62" s="118"/>
      <c r="AC62" s="118"/>
      <c r="AD62" s="118"/>
      <c r="AE62" s="118"/>
      <c r="AF62" s="119"/>
      <c r="AG62" s="119"/>
      <c r="AH62" s="119"/>
    </row>
    <row r="63" spans="1:34 15862:15862" ht="15.6" customHeight="1" x14ac:dyDescent="0.3">
      <c r="A63" s="18"/>
      <c r="B63" s="44"/>
      <c r="C63" s="85" t="s">
        <v>583</v>
      </c>
      <c r="D63" s="7"/>
      <c r="E63" s="8"/>
      <c r="F63" s="123">
        <f t="shared" si="0"/>
        <v>0</v>
      </c>
      <c r="G63" s="68"/>
      <c r="H63" s="68"/>
      <c r="I63" s="45"/>
      <c r="J63" s="14"/>
      <c r="K63" s="127"/>
      <c r="L63" s="127"/>
      <c r="M63" s="118"/>
      <c r="N63" s="127"/>
      <c r="O63" s="127"/>
      <c r="P63" s="118"/>
      <c r="Q63" s="127"/>
      <c r="R63" s="127"/>
      <c r="S63" s="118"/>
      <c r="T63" s="119"/>
      <c r="U63" s="119"/>
      <c r="V63" s="119"/>
      <c r="W63" s="127"/>
      <c r="X63" s="127"/>
      <c r="Y63" s="118"/>
      <c r="Z63" s="127"/>
      <c r="AA63" s="127"/>
      <c r="AB63" s="118"/>
      <c r="AC63" s="127"/>
      <c r="AD63" s="127"/>
      <c r="AE63" s="118"/>
      <c r="AF63" s="119"/>
      <c r="AG63" s="119"/>
      <c r="AH63" s="119"/>
    </row>
    <row r="64" spans="1:34 15862:15862" ht="15.6" customHeight="1" x14ac:dyDescent="0.3">
      <c r="A64" s="18"/>
      <c r="B64" s="44"/>
      <c r="C64" s="85" t="s">
        <v>588</v>
      </c>
      <c r="D64" s="7"/>
      <c r="E64" s="8"/>
      <c r="F64" s="123">
        <f t="shared" si="0"/>
        <v>0</v>
      </c>
      <c r="G64" s="68"/>
      <c r="H64" s="68"/>
      <c r="I64" s="45"/>
      <c r="J64" s="14"/>
      <c r="K64" s="118"/>
      <c r="L64" s="118"/>
      <c r="M64" s="118"/>
      <c r="N64" s="118"/>
      <c r="O64" s="118"/>
      <c r="P64" s="118"/>
      <c r="Q64" s="118"/>
      <c r="R64" s="118"/>
      <c r="S64" s="118"/>
      <c r="T64" s="119"/>
      <c r="U64" s="119"/>
      <c r="V64" s="119"/>
      <c r="W64" s="118"/>
      <c r="X64" s="118"/>
      <c r="Y64" s="118"/>
      <c r="Z64" s="118"/>
      <c r="AA64" s="118"/>
      <c r="AB64" s="118"/>
      <c r="AC64" s="118"/>
      <c r="AD64" s="118"/>
      <c r="AE64" s="118"/>
      <c r="AF64" s="119"/>
      <c r="AG64" s="119"/>
      <c r="AH64" s="119"/>
    </row>
    <row r="65" spans="1:34" ht="15.6" customHeight="1" x14ac:dyDescent="0.3">
      <c r="A65" s="18"/>
      <c r="B65" s="44"/>
      <c r="C65" s="85" t="s">
        <v>589</v>
      </c>
      <c r="D65" s="7"/>
      <c r="E65" s="8"/>
      <c r="F65" s="123">
        <f t="shared" si="0"/>
        <v>0</v>
      </c>
      <c r="G65" s="68"/>
      <c r="H65" s="68"/>
      <c r="I65" s="45"/>
      <c r="J65" s="14"/>
      <c r="K65" s="118"/>
      <c r="L65" s="118"/>
      <c r="M65" s="118"/>
      <c r="N65" s="118"/>
      <c r="O65" s="118"/>
      <c r="P65" s="118"/>
      <c r="Q65" s="118"/>
      <c r="R65" s="118"/>
      <c r="S65" s="118"/>
      <c r="T65" s="119"/>
      <c r="U65" s="119"/>
      <c r="V65" s="119"/>
      <c r="W65" s="118"/>
      <c r="X65" s="118"/>
      <c r="Y65" s="118"/>
      <c r="Z65" s="118"/>
      <c r="AA65" s="118"/>
      <c r="AB65" s="118"/>
      <c r="AC65" s="118"/>
      <c r="AD65" s="118"/>
      <c r="AE65" s="118"/>
      <c r="AF65" s="119"/>
      <c r="AG65" s="119"/>
      <c r="AH65" s="119"/>
    </row>
    <row r="66" spans="1:34" ht="15.6" customHeight="1" x14ac:dyDescent="0.3">
      <c r="A66" s="18"/>
      <c r="B66" s="44"/>
      <c r="C66" s="85" t="s">
        <v>590</v>
      </c>
      <c r="D66" s="7"/>
      <c r="E66" s="8"/>
      <c r="F66" s="123">
        <f t="shared" si="0"/>
        <v>0</v>
      </c>
      <c r="G66" s="68"/>
      <c r="H66" s="68"/>
      <c r="I66" s="45"/>
      <c r="J66" s="14"/>
      <c r="K66" s="118"/>
      <c r="L66" s="118"/>
      <c r="M66" s="118"/>
      <c r="N66" s="118"/>
      <c r="O66" s="118"/>
      <c r="P66" s="118"/>
      <c r="Q66" s="118"/>
      <c r="R66" s="118"/>
      <c r="S66" s="118"/>
      <c r="T66" s="119"/>
      <c r="U66" s="119"/>
      <c r="V66" s="119"/>
      <c r="W66" s="118"/>
      <c r="X66" s="118"/>
      <c r="Y66" s="118"/>
      <c r="Z66" s="118"/>
      <c r="AA66" s="118"/>
      <c r="AB66" s="118"/>
      <c r="AC66" s="118"/>
      <c r="AD66" s="118"/>
      <c r="AE66" s="118"/>
      <c r="AF66" s="119"/>
      <c r="AG66" s="119"/>
      <c r="AH66" s="119"/>
    </row>
    <row r="67" spans="1:34" ht="15.6" customHeight="1" x14ac:dyDescent="0.3">
      <c r="A67" s="18"/>
      <c r="B67" s="44"/>
      <c r="C67" s="85" t="s">
        <v>591</v>
      </c>
      <c r="D67" s="7"/>
      <c r="E67" s="8"/>
      <c r="F67" s="123">
        <f t="shared" si="0"/>
        <v>0</v>
      </c>
      <c r="G67" s="68"/>
      <c r="H67" s="68"/>
      <c r="I67" s="45"/>
      <c r="J67" s="14"/>
      <c r="K67" s="118"/>
      <c r="L67" s="118"/>
      <c r="M67" s="118"/>
      <c r="N67" s="118"/>
      <c r="O67" s="118"/>
      <c r="P67" s="118"/>
      <c r="Q67" s="118"/>
      <c r="R67" s="118"/>
      <c r="S67" s="118"/>
      <c r="T67" s="119"/>
      <c r="U67" s="119"/>
      <c r="V67" s="118"/>
      <c r="W67" s="118"/>
      <c r="X67" s="118"/>
      <c r="Y67" s="118"/>
      <c r="Z67" s="118"/>
      <c r="AA67" s="118"/>
      <c r="AB67" s="118"/>
      <c r="AC67" s="118"/>
      <c r="AD67" s="118"/>
      <c r="AE67" s="118"/>
      <c r="AF67" s="119"/>
      <c r="AG67" s="119"/>
      <c r="AH67" s="118"/>
    </row>
    <row r="68" spans="1:34" ht="15.6" customHeight="1" x14ac:dyDescent="0.35">
      <c r="A68" s="18"/>
      <c r="B68" s="44"/>
      <c r="C68" s="80" t="s">
        <v>493</v>
      </c>
      <c r="D68" s="83">
        <f>SUM(D58:D67)</f>
        <v>0</v>
      </c>
      <c r="E68" s="84">
        <f>SUM(E58:E67)</f>
        <v>0</v>
      </c>
      <c r="F68" s="123">
        <f t="shared" si="0"/>
        <v>0</v>
      </c>
      <c r="G68" s="68"/>
      <c r="H68" s="68"/>
      <c r="I68" s="45"/>
      <c r="J68" s="14"/>
      <c r="K68" s="118"/>
      <c r="L68" s="118"/>
      <c r="M68" s="118"/>
      <c r="N68" s="118"/>
      <c r="O68" s="118"/>
      <c r="P68" s="118"/>
      <c r="Q68" s="118"/>
      <c r="R68" s="118"/>
      <c r="S68" s="118"/>
      <c r="T68" s="118"/>
      <c r="U68" s="118"/>
      <c r="V68" s="118"/>
      <c r="W68" s="118"/>
      <c r="X68" s="118"/>
      <c r="Y68" s="118"/>
      <c r="Z68" s="118"/>
      <c r="AA68" s="10"/>
      <c r="AB68" s="10"/>
      <c r="AC68" s="10"/>
      <c r="AD68" s="10"/>
      <c r="AE68" s="10"/>
      <c r="AF68" s="10"/>
      <c r="AG68" s="10"/>
      <c r="AH68" s="10"/>
    </row>
    <row r="69" spans="1:34" ht="7.95" customHeight="1" x14ac:dyDescent="0.3">
      <c r="A69" s="18"/>
      <c r="B69" s="44"/>
      <c r="C69" s="70"/>
      <c r="D69" s="70"/>
      <c r="E69" s="70"/>
      <c r="F69" s="64"/>
      <c r="G69" s="68"/>
      <c r="H69" s="68"/>
      <c r="I69" s="45"/>
      <c r="J69" s="14"/>
      <c r="K69" s="118"/>
      <c r="L69" s="118"/>
      <c r="M69" s="118"/>
      <c r="N69" s="118"/>
      <c r="O69" s="118"/>
      <c r="P69" s="118"/>
      <c r="Q69" s="118"/>
      <c r="R69" s="118"/>
      <c r="S69" s="118"/>
      <c r="T69" s="118"/>
      <c r="U69" s="118"/>
      <c r="V69" s="118"/>
      <c r="W69" s="118"/>
      <c r="X69" s="118"/>
      <c r="Y69" s="118"/>
      <c r="Z69" s="118"/>
      <c r="AA69" s="10"/>
      <c r="AB69" s="10"/>
      <c r="AC69" s="10"/>
      <c r="AD69" s="10"/>
      <c r="AE69" s="10"/>
      <c r="AF69" s="10"/>
      <c r="AG69" s="10"/>
      <c r="AH69" s="10"/>
    </row>
    <row r="70" spans="1:34" ht="15.6" customHeight="1" x14ac:dyDescent="0.3">
      <c r="A70" s="18"/>
      <c r="B70" s="44"/>
      <c r="C70" s="188" t="str">
        <f>"c) number of workers by worked time per week, without considering overtime, for "&amp;IF(ISBLANK(G6),"(enter banana quality in cell G6)",(G6)&amp;" banana")</f>
        <v>c) number of workers by worked time per week, without considering overtime, for (enter banana quality in cell G6)</v>
      </c>
      <c r="D70" s="192" t="str">
        <f>D56</f>
        <v>Number of workers</v>
      </c>
      <c r="E70" s="193"/>
      <c r="F70" s="124" t="str">
        <f>F56</f>
        <v>TOTAL</v>
      </c>
      <c r="G70" s="68"/>
      <c r="H70" s="68"/>
      <c r="I70" s="45"/>
      <c r="J70" s="14"/>
      <c r="K70" s="118"/>
      <c r="L70" s="118"/>
      <c r="M70" s="118"/>
      <c r="N70" s="118"/>
      <c r="O70" s="118"/>
      <c r="P70" s="118"/>
      <c r="Q70" s="118"/>
      <c r="R70" s="118"/>
      <c r="S70" s="118"/>
      <c r="T70" s="118"/>
      <c r="U70" s="118"/>
      <c r="V70" s="118"/>
      <c r="W70" s="118"/>
      <c r="X70" s="118"/>
      <c r="Y70" s="118"/>
      <c r="Z70" s="118"/>
      <c r="AA70" s="10"/>
      <c r="AB70" s="10"/>
      <c r="AC70" s="10"/>
      <c r="AD70" s="10"/>
      <c r="AE70" s="10"/>
      <c r="AF70" s="10"/>
      <c r="AG70" s="10"/>
      <c r="AH70" s="10"/>
    </row>
    <row r="71" spans="1:34" ht="15.6" customHeight="1" x14ac:dyDescent="0.3">
      <c r="A71" s="18"/>
      <c r="B71" s="44"/>
      <c r="C71" s="189"/>
      <c r="D71" s="90" t="str">
        <f>D57</f>
        <v>contracted</v>
      </c>
      <c r="E71" s="91" t="str">
        <f>E57</f>
        <v>subcontracted</v>
      </c>
      <c r="F71" s="125"/>
      <c r="G71" s="68"/>
      <c r="H71" s="68"/>
      <c r="I71" s="45"/>
      <c r="J71" s="14"/>
      <c r="K71" s="118"/>
      <c r="L71" s="118"/>
      <c r="M71" s="118"/>
      <c r="N71" s="118"/>
      <c r="O71" s="118"/>
      <c r="P71" s="118"/>
      <c r="Q71" s="118"/>
      <c r="R71" s="118"/>
      <c r="S71" s="118"/>
      <c r="T71" s="118"/>
      <c r="U71" s="118"/>
      <c r="V71" s="118"/>
      <c r="W71" s="118"/>
      <c r="X71" s="118"/>
      <c r="Y71" s="118"/>
      <c r="Z71" s="118"/>
      <c r="AA71" s="10"/>
      <c r="AB71" s="10"/>
      <c r="AC71" s="118"/>
      <c r="AD71" s="10"/>
      <c r="AE71" s="10"/>
      <c r="AF71" s="118"/>
      <c r="AG71" s="10"/>
      <c r="AH71" s="10"/>
    </row>
    <row r="72" spans="1:34" ht="15.6" customHeight="1" x14ac:dyDescent="0.3">
      <c r="A72" s="18"/>
      <c r="B72" s="44"/>
      <c r="C72" s="79" t="s">
        <v>604</v>
      </c>
      <c r="D72" s="7"/>
      <c r="E72" s="8"/>
      <c r="F72" s="123">
        <f t="shared" ref="F72:F78" si="1">SUM(D72:E72)</f>
        <v>0</v>
      </c>
      <c r="G72" s="68"/>
      <c r="H72" s="68"/>
      <c r="I72" s="45"/>
      <c r="J72" s="14"/>
      <c r="K72" s="118"/>
      <c r="L72" s="118"/>
      <c r="M72" s="118"/>
      <c r="N72" s="118"/>
      <c r="O72" s="118"/>
      <c r="P72" s="118"/>
      <c r="Q72" s="118"/>
      <c r="R72" s="118"/>
      <c r="S72" s="118"/>
      <c r="T72" s="118"/>
      <c r="U72" s="118"/>
      <c r="V72" s="118"/>
      <c r="W72" s="118"/>
      <c r="X72" s="118"/>
      <c r="Y72" s="118"/>
      <c r="Z72" s="118"/>
      <c r="AA72" s="10"/>
      <c r="AB72" s="10"/>
      <c r="AC72" s="118"/>
      <c r="AD72" s="10"/>
      <c r="AE72" s="10"/>
      <c r="AF72" s="118"/>
      <c r="AG72" s="10"/>
      <c r="AH72" s="10"/>
    </row>
    <row r="73" spans="1:34" ht="15.6" customHeight="1" x14ac:dyDescent="0.3">
      <c r="A73" s="18"/>
      <c r="B73" s="44"/>
      <c r="C73" s="79" t="s">
        <v>66</v>
      </c>
      <c r="D73" s="7"/>
      <c r="E73" s="8"/>
      <c r="F73" s="123">
        <f t="shared" si="1"/>
        <v>0</v>
      </c>
      <c r="G73" s="68"/>
      <c r="H73" s="68"/>
      <c r="I73" s="45"/>
      <c r="J73" s="14"/>
      <c r="K73" s="118"/>
      <c r="L73" s="118"/>
      <c r="M73" s="118"/>
      <c r="N73" s="118"/>
      <c r="O73" s="118"/>
      <c r="P73" s="118"/>
      <c r="Q73" s="118"/>
      <c r="R73" s="118"/>
      <c r="S73" s="118"/>
      <c r="T73" s="118"/>
      <c r="U73" s="118"/>
      <c r="V73" s="118"/>
      <c r="W73" s="118"/>
      <c r="X73" s="118"/>
      <c r="Y73" s="118"/>
      <c r="Z73" s="118"/>
      <c r="AA73" s="10"/>
      <c r="AB73" s="10"/>
      <c r="AC73" s="118"/>
      <c r="AD73" s="10"/>
      <c r="AE73" s="10"/>
      <c r="AF73" s="118"/>
      <c r="AG73" s="10"/>
      <c r="AH73" s="10"/>
    </row>
    <row r="74" spans="1:34" ht="15.6" customHeight="1" x14ac:dyDescent="0.3">
      <c r="A74" s="18"/>
      <c r="B74" s="44"/>
      <c r="C74" s="79" t="s">
        <v>67</v>
      </c>
      <c r="D74" s="7"/>
      <c r="E74" s="8"/>
      <c r="F74" s="123">
        <f t="shared" si="1"/>
        <v>0</v>
      </c>
      <c r="G74" s="68"/>
      <c r="H74" s="68"/>
      <c r="I74" s="45"/>
      <c r="J74" s="14"/>
      <c r="K74" s="118"/>
      <c r="L74" s="118"/>
      <c r="M74" s="118"/>
      <c r="N74" s="118"/>
      <c r="O74" s="118"/>
      <c r="P74" s="118"/>
      <c r="Q74" s="118"/>
      <c r="R74" s="118"/>
      <c r="S74" s="118"/>
      <c r="T74" s="118"/>
      <c r="U74" s="118"/>
      <c r="V74" s="118"/>
      <c r="W74" s="118"/>
      <c r="X74" s="118"/>
      <c r="Y74" s="118"/>
      <c r="Z74" s="118"/>
      <c r="AA74" s="10"/>
      <c r="AB74" s="10"/>
      <c r="AC74" s="118"/>
      <c r="AD74" s="10"/>
      <c r="AE74" s="10"/>
      <c r="AF74" s="118"/>
      <c r="AG74" s="10"/>
      <c r="AH74" s="10"/>
    </row>
    <row r="75" spans="1:34" ht="15.6" customHeight="1" x14ac:dyDescent="0.3">
      <c r="A75" s="18"/>
      <c r="B75" s="44"/>
      <c r="C75" s="79" t="s">
        <v>68</v>
      </c>
      <c r="D75" s="7"/>
      <c r="E75" s="8"/>
      <c r="F75" s="123">
        <f t="shared" si="1"/>
        <v>0</v>
      </c>
      <c r="G75" s="68"/>
      <c r="H75" s="68"/>
      <c r="I75" s="45"/>
      <c r="J75" s="14"/>
      <c r="K75" s="118"/>
      <c r="L75" s="118"/>
      <c r="M75" s="118"/>
      <c r="N75" s="118"/>
      <c r="O75" s="118"/>
      <c r="P75" s="118"/>
      <c r="Q75" s="118"/>
      <c r="R75" s="118"/>
      <c r="S75" s="118"/>
      <c r="T75" s="118"/>
      <c r="U75" s="118"/>
      <c r="V75" s="118"/>
      <c r="W75" s="118"/>
      <c r="X75" s="118"/>
      <c r="Y75" s="118"/>
      <c r="Z75" s="118"/>
      <c r="AA75" s="10"/>
      <c r="AB75" s="10"/>
      <c r="AC75" s="10"/>
      <c r="AD75" s="10"/>
      <c r="AE75" s="10"/>
      <c r="AF75" s="10"/>
      <c r="AG75" s="10"/>
      <c r="AH75" s="10"/>
    </row>
    <row r="76" spans="1:34" ht="15.6" customHeight="1" x14ac:dyDescent="0.3">
      <c r="A76" s="18"/>
      <c r="B76" s="44"/>
      <c r="C76" s="79" t="s">
        <v>69</v>
      </c>
      <c r="D76" s="7"/>
      <c r="E76" s="8"/>
      <c r="F76" s="123">
        <f t="shared" si="1"/>
        <v>0</v>
      </c>
      <c r="G76" s="68"/>
      <c r="H76" s="68"/>
      <c r="I76" s="45"/>
      <c r="J76" s="14"/>
      <c r="K76" s="118"/>
      <c r="L76" s="118"/>
      <c r="M76" s="118"/>
      <c r="N76" s="118"/>
      <c r="O76" s="118"/>
      <c r="P76" s="118"/>
      <c r="Q76" s="118"/>
      <c r="R76" s="118"/>
      <c r="S76" s="118"/>
      <c r="T76" s="118"/>
      <c r="U76" s="118"/>
      <c r="V76" s="118"/>
      <c r="W76" s="118"/>
      <c r="X76" s="118"/>
      <c r="Y76" s="118"/>
      <c r="Z76" s="118"/>
      <c r="AA76" s="10"/>
      <c r="AB76" s="10"/>
      <c r="AC76" s="118"/>
      <c r="AD76" s="10"/>
      <c r="AE76" s="10"/>
      <c r="AF76" s="118"/>
      <c r="AG76" s="10"/>
      <c r="AH76" s="10"/>
    </row>
    <row r="77" spans="1:34" ht="15.6" customHeight="1" x14ac:dyDescent="0.3">
      <c r="A77" s="18"/>
      <c r="B77" s="44"/>
      <c r="C77" s="79" t="s">
        <v>616</v>
      </c>
      <c r="D77" s="7"/>
      <c r="E77" s="8"/>
      <c r="F77" s="123">
        <f t="shared" si="1"/>
        <v>0</v>
      </c>
      <c r="G77" s="68"/>
      <c r="H77" s="68"/>
      <c r="I77" s="45"/>
      <c r="J77" s="14"/>
      <c r="K77" s="118"/>
      <c r="L77" s="118"/>
      <c r="M77" s="118"/>
      <c r="N77" s="118"/>
      <c r="O77" s="118"/>
      <c r="P77" s="118"/>
      <c r="Q77" s="118"/>
      <c r="R77" s="118"/>
      <c r="S77" s="118"/>
      <c r="T77" s="118"/>
      <c r="U77" s="118"/>
      <c r="V77" s="118"/>
      <c r="W77" s="118"/>
      <c r="X77" s="118"/>
      <c r="Y77" s="118"/>
      <c r="Z77" s="118"/>
      <c r="AA77" s="10"/>
      <c r="AB77" s="10"/>
      <c r="AC77" s="118"/>
      <c r="AD77" s="10"/>
      <c r="AE77" s="10"/>
      <c r="AF77" s="118"/>
      <c r="AG77" s="10"/>
      <c r="AH77" s="10"/>
    </row>
    <row r="78" spans="1:34" ht="15.6" customHeight="1" x14ac:dyDescent="0.35">
      <c r="A78" s="18"/>
      <c r="B78" s="44"/>
      <c r="C78" s="89" t="s">
        <v>493</v>
      </c>
      <c r="D78" s="83">
        <f>SUM(D72:D77)</f>
        <v>0</v>
      </c>
      <c r="E78" s="84">
        <f>SUM(E72:E77)</f>
        <v>0</v>
      </c>
      <c r="F78" s="123">
        <f t="shared" si="1"/>
        <v>0</v>
      </c>
      <c r="G78" s="68"/>
      <c r="H78" s="68"/>
      <c r="I78" s="45"/>
      <c r="J78" s="14"/>
      <c r="K78" s="118"/>
      <c r="L78" s="118"/>
      <c r="M78" s="118"/>
      <c r="N78" s="118"/>
      <c r="O78" s="118"/>
      <c r="P78" s="118"/>
      <c r="Q78" s="118"/>
      <c r="R78" s="118"/>
      <c r="S78" s="118"/>
      <c r="T78" s="118"/>
      <c r="U78" s="118"/>
      <c r="V78" s="118"/>
      <c r="W78" s="118"/>
      <c r="X78" s="118"/>
      <c r="Y78" s="118"/>
      <c r="Z78" s="118"/>
      <c r="AA78" s="10"/>
      <c r="AB78" s="10"/>
      <c r="AC78" s="118"/>
      <c r="AD78" s="10"/>
      <c r="AE78" s="10"/>
      <c r="AF78" s="118"/>
      <c r="AG78" s="10"/>
      <c r="AH78" s="10"/>
    </row>
    <row r="79" spans="1:34" ht="4.95" customHeight="1" x14ac:dyDescent="0.3">
      <c r="A79" s="18"/>
      <c r="B79" s="44"/>
      <c r="C79" s="70"/>
      <c r="D79" s="70"/>
      <c r="E79" s="70"/>
      <c r="F79" s="70"/>
      <c r="G79" s="70"/>
      <c r="H79" s="64"/>
      <c r="I79" s="45"/>
      <c r="J79" s="16"/>
      <c r="K79" s="118"/>
      <c r="L79" s="118"/>
      <c r="M79" s="118"/>
      <c r="N79" s="118"/>
      <c r="O79" s="118"/>
      <c r="P79" s="118"/>
      <c r="Q79" s="118"/>
      <c r="R79" s="118"/>
      <c r="S79" s="118"/>
      <c r="T79" s="118"/>
      <c r="U79" s="118"/>
      <c r="V79" s="118"/>
      <c r="W79" s="118"/>
      <c r="X79" s="118"/>
      <c r="Y79" s="118"/>
      <c r="Z79" s="118"/>
      <c r="AA79" s="10"/>
      <c r="AB79" s="10"/>
      <c r="AC79" s="118"/>
      <c r="AD79" s="10"/>
      <c r="AE79" s="10"/>
      <c r="AF79" s="118"/>
      <c r="AG79" s="10"/>
      <c r="AH79" s="10"/>
    </row>
    <row r="80" spans="1:34" ht="15.6" customHeight="1" x14ac:dyDescent="0.3">
      <c r="A80" s="18"/>
      <c r="B80" s="44"/>
      <c r="C80" s="86" t="str">
        <f>IF(AND(D54=D68,D54=D78),"",Sheet2!$C$72)</f>
        <v/>
      </c>
      <c r="D80" s="70"/>
      <c r="E80" s="70"/>
      <c r="F80" s="70"/>
      <c r="G80" s="70"/>
      <c r="H80" s="64"/>
      <c r="I80" s="45"/>
      <c r="J80" s="10"/>
      <c r="K80" s="118"/>
      <c r="L80" s="118"/>
      <c r="M80" s="118"/>
      <c r="N80" s="118"/>
      <c r="O80" s="118"/>
      <c r="P80" s="118"/>
      <c r="Q80" s="118"/>
      <c r="R80" s="118"/>
      <c r="S80" s="118"/>
      <c r="T80" s="118"/>
      <c r="U80" s="118"/>
      <c r="V80" s="118"/>
      <c r="W80" s="118"/>
      <c r="X80" s="118"/>
      <c r="Y80" s="118"/>
      <c r="Z80" s="118"/>
      <c r="AA80" s="10"/>
      <c r="AB80" s="10"/>
      <c r="AC80" s="118"/>
      <c r="AD80" s="10"/>
      <c r="AE80" s="10"/>
      <c r="AF80" s="118"/>
      <c r="AG80" s="10"/>
      <c r="AH80" s="10"/>
    </row>
    <row r="81" spans="1:34" ht="4.95" customHeight="1" x14ac:dyDescent="0.3">
      <c r="A81" s="18"/>
      <c r="B81" s="44"/>
      <c r="C81" s="86"/>
      <c r="D81" s="87"/>
      <c r="E81" s="87"/>
      <c r="F81" s="87"/>
      <c r="G81" s="87"/>
      <c r="H81" s="87"/>
      <c r="I81" s="45"/>
      <c r="J81" s="10"/>
      <c r="K81" s="118"/>
      <c r="L81" s="118"/>
      <c r="M81" s="118"/>
      <c r="N81" s="118"/>
      <c r="O81" s="118"/>
      <c r="P81" s="118"/>
      <c r="Q81" s="118"/>
      <c r="R81" s="118"/>
      <c r="S81" s="118"/>
      <c r="T81" s="118"/>
      <c r="U81" s="118"/>
      <c r="V81" s="118"/>
      <c r="W81" s="118"/>
      <c r="X81" s="118"/>
      <c r="Y81" s="118"/>
      <c r="Z81" s="118"/>
      <c r="AA81" s="10"/>
      <c r="AB81" s="10"/>
      <c r="AC81" s="118"/>
      <c r="AD81" s="10"/>
      <c r="AE81" s="10"/>
      <c r="AF81" s="118"/>
      <c r="AG81" s="10"/>
      <c r="AH81" s="10"/>
    </row>
    <row r="82" spans="1:34" ht="15.6" customHeight="1" x14ac:dyDescent="0.3">
      <c r="A82" s="18"/>
      <c r="B82" s="44"/>
      <c r="C82" s="86" t="str">
        <f>IF(AND(E54=E68,E54=E78),"",Sheet2!$C$73)</f>
        <v/>
      </c>
      <c r="D82" s="87"/>
      <c r="E82" s="87"/>
      <c r="F82" s="87"/>
      <c r="G82" s="87"/>
      <c r="H82" s="64"/>
      <c r="I82" s="45"/>
      <c r="J82" s="10"/>
      <c r="K82" s="118"/>
      <c r="L82" s="118"/>
      <c r="M82" s="118"/>
      <c r="N82" s="118"/>
      <c r="O82" s="118"/>
      <c r="P82" s="118"/>
      <c r="Q82" s="118"/>
      <c r="R82" s="118"/>
      <c r="S82" s="118"/>
      <c r="T82" s="118"/>
      <c r="U82" s="118"/>
      <c r="V82" s="118"/>
      <c r="W82" s="118"/>
      <c r="X82" s="118"/>
      <c r="Y82" s="118"/>
      <c r="Z82" s="118"/>
      <c r="AA82" s="10"/>
      <c r="AB82" s="10"/>
      <c r="AC82" s="118"/>
      <c r="AD82" s="10"/>
      <c r="AE82" s="10"/>
      <c r="AF82" s="118"/>
      <c r="AG82" s="10"/>
      <c r="AH82" s="10"/>
    </row>
    <row r="83" spans="1:34" ht="15.6" customHeight="1" thickBot="1" x14ac:dyDescent="0.35">
      <c r="A83" s="18"/>
      <c r="B83" s="74"/>
      <c r="C83" s="88"/>
      <c r="D83" s="88"/>
      <c r="E83" s="88"/>
      <c r="F83" s="88"/>
      <c r="G83" s="88"/>
      <c r="H83" s="88"/>
      <c r="I83" s="75"/>
      <c r="J83" s="10"/>
      <c r="K83" s="118"/>
      <c r="L83" s="118"/>
      <c r="M83" s="118"/>
      <c r="N83" s="118"/>
      <c r="O83" s="118"/>
      <c r="P83" s="118"/>
      <c r="Q83" s="118"/>
      <c r="R83" s="118"/>
      <c r="S83" s="118"/>
      <c r="T83" s="118"/>
      <c r="U83" s="118"/>
      <c r="V83" s="118"/>
      <c r="W83" s="118"/>
      <c r="X83" s="118"/>
      <c r="Y83" s="118"/>
      <c r="Z83" s="118"/>
      <c r="AA83" s="10"/>
      <c r="AB83" s="10"/>
      <c r="AC83" s="118"/>
      <c r="AD83" s="10"/>
      <c r="AE83" s="10"/>
      <c r="AF83" s="118"/>
      <c r="AG83" s="10"/>
      <c r="AH83" s="10"/>
    </row>
    <row r="84" spans="1:34" ht="7.95" customHeight="1" thickTop="1" x14ac:dyDescent="0.3">
      <c r="A84" s="18"/>
      <c r="B84" s="1"/>
      <c r="C84" s="1"/>
      <c r="D84" s="1"/>
      <c r="E84" s="1"/>
      <c r="F84" s="1"/>
      <c r="G84" s="1"/>
      <c r="H84" s="1"/>
      <c r="I84" s="1"/>
      <c r="J84" s="10"/>
      <c r="K84" s="118"/>
      <c r="L84" s="118"/>
      <c r="M84" s="118"/>
      <c r="N84" s="118"/>
      <c r="O84" s="118"/>
      <c r="P84" s="118"/>
      <c r="Q84" s="118"/>
      <c r="R84" s="118"/>
      <c r="S84" s="118"/>
      <c r="T84" s="118"/>
      <c r="U84" s="118"/>
      <c r="V84" s="118"/>
      <c r="W84" s="118"/>
      <c r="X84" s="118"/>
      <c r="Y84" s="118"/>
      <c r="Z84" s="118"/>
      <c r="AA84" s="10"/>
      <c r="AB84" s="10"/>
      <c r="AC84" s="118"/>
      <c r="AD84" s="10"/>
      <c r="AE84" s="10"/>
      <c r="AF84" s="118"/>
      <c r="AG84" s="10"/>
      <c r="AH84" s="10"/>
    </row>
    <row r="85" spans="1:34" ht="8.4" customHeight="1" x14ac:dyDescent="0.3">
      <c r="A85" s="18"/>
      <c r="B85" s="92"/>
      <c r="C85" s="93"/>
      <c r="D85" s="93"/>
      <c r="E85" s="93"/>
      <c r="F85" s="93"/>
      <c r="G85" s="93"/>
      <c r="H85" s="93"/>
      <c r="I85" s="94"/>
      <c r="J85" s="10"/>
      <c r="K85" s="118"/>
      <c r="L85" s="118"/>
      <c r="M85" s="118"/>
      <c r="N85" s="118"/>
      <c r="O85" s="118"/>
      <c r="P85" s="118"/>
      <c r="Q85" s="118"/>
      <c r="R85" s="118"/>
      <c r="S85" s="118"/>
      <c r="T85" s="118"/>
      <c r="U85" s="118"/>
      <c r="V85" s="118"/>
      <c r="W85" s="118"/>
      <c r="X85" s="118"/>
      <c r="Y85" s="118"/>
      <c r="Z85" s="118"/>
      <c r="AA85" s="10"/>
      <c r="AB85" s="10"/>
      <c r="AC85" s="118"/>
      <c r="AD85" s="10"/>
      <c r="AE85" s="10"/>
      <c r="AF85" s="118"/>
      <c r="AG85" s="10"/>
      <c r="AH85" s="10"/>
    </row>
    <row r="86" spans="1:34" ht="15" customHeight="1" x14ac:dyDescent="0.4">
      <c r="A86" s="18"/>
      <c r="B86" s="95"/>
      <c r="C86" s="96" t="str">
        <f>Sheet2!C111</f>
        <v>• Once you have completed Form 3.1.4, please</v>
      </c>
      <c r="D86" s="97"/>
      <c r="E86" s="97"/>
      <c r="F86" s="98"/>
      <c r="G86" s="99"/>
      <c r="H86" s="100"/>
      <c r="I86" s="101"/>
      <c r="J86" s="10"/>
      <c r="K86" s="118"/>
      <c r="L86" s="118"/>
      <c r="M86" s="118"/>
      <c r="N86" s="118"/>
      <c r="O86" s="118"/>
      <c r="P86" s="118"/>
      <c r="Q86" s="118"/>
      <c r="R86" s="118"/>
      <c r="S86" s="118"/>
      <c r="T86" s="118"/>
      <c r="U86" s="118"/>
      <c r="V86" s="118"/>
      <c r="W86" s="118"/>
      <c r="X86" s="118"/>
      <c r="Y86" s="118"/>
      <c r="Z86" s="118"/>
      <c r="AA86" s="10"/>
      <c r="AB86" s="10"/>
      <c r="AC86" s="10"/>
      <c r="AD86" s="10"/>
      <c r="AE86" s="10"/>
      <c r="AF86" s="10"/>
      <c r="AG86" s="10"/>
      <c r="AH86" s="10"/>
    </row>
    <row r="87" spans="1:34" ht="30" x14ac:dyDescent="0.7">
      <c r="A87" s="18"/>
      <c r="B87" s="95"/>
      <c r="C87" s="102" t="str">
        <f>Sheet2!C112</f>
        <v>a) save it under the following name:</v>
      </c>
      <c r="D87" s="103" t="str">
        <f>"GH_"&amp;IF(OR(ISBLANK(D29),D29=0),"FLOid",D29)</f>
        <v>GH_FLOid</v>
      </c>
      <c r="E87" s="104"/>
      <c r="F87" s="105"/>
      <c r="G87" s="105"/>
      <c r="H87" s="100"/>
      <c r="I87" s="101"/>
      <c r="J87" s="10"/>
      <c r="K87" s="118"/>
      <c r="L87" s="118"/>
      <c r="M87" s="118"/>
      <c r="N87" s="118"/>
      <c r="O87" s="118"/>
      <c r="P87" s="118"/>
      <c r="Q87" s="118"/>
      <c r="R87" s="118"/>
      <c r="S87" s="118"/>
      <c r="T87" s="118"/>
      <c r="U87" s="118"/>
      <c r="V87" s="118"/>
      <c r="W87" s="118"/>
      <c r="X87" s="118"/>
      <c r="Y87" s="118"/>
      <c r="Z87" s="118"/>
      <c r="AA87" s="10"/>
      <c r="AB87" s="10"/>
      <c r="AC87" s="10"/>
      <c r="AD87" s="10"/>
      <c r="AE87" s="10"/>
      <c r="AF87" s="10"/>
      <c r="AG87" s="10"/>
      <c r="AH87" s="10"/>
    </row>
    <row r="88" spans="1:34" ht="4.95" customHeight="1" x14ac:dyDescent="0.3">
      <c r="A88" s="18"/>
      <c r="B88" s="95"/>
      <c r="C88" s="106"/>
      <c r="D88" s="100"/>
      <c r="E88" s="100"/>
      <c r="F88" s="97"/>
      <c r="G88" s="97"/>
      <c r="H88" s="100"/>
      <c r="I88" s="101"/>
      <c r="J88" s="10"/>
      <c r="K88" s="118"/>
      <c r="L88" s="118"/>
      <c r="M88" s="118"/>
      <c r="N88" s="118"/>
      <c r="O88" s="118"/>
      <c r="P88" s="118"/>
      <c r="Q88" s="118"/>
      <c r="R88" s="118"/>
      <c r="S88" s="118"/>
      <c r="T88" s="118"/>
      <c r="U88" s="118"/>
      <c r="V88" s="118"/>
      <c r="W88" s="118"/>
      <c r="X88" s="118"/>
      <c r="Y88" s="118"/>
      <c r="Z88" s="118"/>
      <c r="AA88" s="10"/>
      <c r="AB88" s="10"/>
      <c r="AC88" s="10"/>
      <c r="AD88" s="10"/>
      <c r="AE88" s="10"/>
      <c r="AF88" s="10"/>
      <c r="AG88" s="10"/>
      <c r="AH88" s="10"/>
    </row>
    <row r="89" spans="1:34" ht="15.6" customHeight="1" x14ac:dyDescent="0.3">
      <c r="A89" s="18"/>
      <c r="B89" s="95"/>
      <c r="C89" s="102" t="str">
        <f>Sheet2!C113</f>
        <v>b) send it to the e-mail address:</v>
      </c>
      <c r="D89" s="107" t="s">
        <v>407</v>
      </c>
      <c r="E89" s="104"/>
      <c r="F89" s="108"/>
      <c r="G89" s="108"/>
      <c r="H89" s="100"/>
      <c r="I89" s="101"/>
      <c r="J89" s="10"/>
      <c r="K89" s="118"/>
      <c r="L89" s="118"/>
      <c r="M89" s="118"/>
      <c r="N89" s="118"/>
      <c r="O89" s="118"/>
      <c r="P89" s="118"/>
      <c r="Q89" s="118"/>
      <c r="R89" s="118"/>
      <c r="S89" s="118"/>
      <c r="T89" s="118"/>
      <c r="U89" s="118"/>
      <c r="V89" s="118"/>
      <c r="W89" s="118"/>
      <c r="X89" s="118"/>
      <c r="Y89" s="118"/>
      <c r="Z89" s="118"/>
      <c r="AA89" s="10"/>
      <c r="AB89" s="10"/>
      <c r="AC89" s="10"/>
      <c r="AD89" s="10"/>
      <c r="AE89" s="10"/>
      <c r="AF89" s="10"/>
      <c r="AG89" s="10"/>
      <c r="AH89" s="10"/>
    </row>
    <row r="90" spans="1:34" ht="9" customHeight="1" x14ac:dyDescent="0.3">
      <c r="A90" s="18"/>
      <c r="B90" s="95"/>
      <c r="C90" s="111"/>
      <c r="D90" s="104"/>
      <c r="E90" s="104"/>
      <c r="F90" s="108"/>
      <c r="G90" s="108"/>
      <c r="H90" s="100"/>
      <c r="I90" s="101"/>
      <c r="J90" s="10"/>
      <c r="K90" s="118"/>
      <c r="L90" s="118"/>
      <c r="M90" s="118"/>
      <c r="N90" s="118"/>
      <c r="O90" s="118"/>
      <c r="P90" s="118"/>
      <c r="Q90" s="118"/>
      <c r="R90" s="118"/>
      <c r="S90" s="118"/>
      <c r="T90" s="118"/>
      <c r="U90" s="118"/>
      <c r="V90" s="118"/>
      <c r="W90" s="118"/>
      <c r="X90" s="118"/>
      <c r="Y90" s="118"/>
      <c r="Z90" s="118"/>
      <c r="AA90" s="10"/>
      <c r="AB90" s="10"/>
      <c r="AC90" s="10"/>
      <c r="AD90" s="10"/>
      <c r="AE90" s="10"/>
      <c r="AF90" s="10"/>
      <c r="AG90" s="10"/>
      <c r="AH90" s="10"/>
    </row>
    <row r="91" spans="1:34" ht="15.6" customHeight="1" x14ac:dyDescent="0.3">
      <c r="A91" s="18"/>
      <c r="B91" s="95"/>
      <c r="C91" s="96" t="str">
        <f>Sheet2!C115</f>
        <v>• If you have any questions on how to complete the Form 3.1.4, please contact us to:</v>
      </c>
      <c r="D91" s="104"/>
      <c r="E91" s="104"/>
      <c r="F91" s="108"/>
      <c r="G91" s="108"/>
      <c r="H91" s="100"/>
      <c r="I91" s="101"/>
      <c r="J91" s="10"/>
      <c r="K91" s="118"/>
      <c r="L91" s="118"/>
      <c r="M91" s="118"/>
      <c r="N91" s="118"/>
      <c r="O91" s="118"/>
      <c r="P91" s="118"/>
      <c r="Q91" s="118"/>
      <c r="R91" s="118"/>
      <c r="S91" s="118"/>
      <c r="T91" s="118"/>
      <c r="U91" s="118"/>
      <c r="V91" s="118"/>
      <c r="W91" s="118"/>
      <c r="X91" s="118"/>
      <c r="Y91" s="118"/>
      <c r="Z91" s="118"/>
      <c r="AA91" s="10"/>
      <c r="AB91" s="10"/>
      <c r="AC91" s="10"/>
      <c r="AD91" s="10"/>
      <c r="AE91" s="10"/>
      <c r="AF91" s="10"/>
      <c r="AG91" s="10"/>
      <c r="AH91" s="10"/>
    </row>
    <row r="92" spans="1:34" ht="15.6" customHeight="1" x14ac:dyDescent="0.3">
      <c r="A92" s="18"/>
      <c r="B92" s="95"/>
      <c r="C92" s="100"/>
      <c r="D92" s="107" t="s">
        <v>407</v>
      </c>
      <c r="E92" s="100"/>
      <c r="F92" s="100"/>
      <c r="G92" s="100"/>
      <c r="H92" s="100"/>
      <c r="I92" s="101"/>
      <c r="J92" s="10"/>
      <c r="K92" s="118"/>
      <c r="L92" s="118"/>
      <c r="M92" s="118"/>
      <c r="N92" s="118"/>
      <c r="O92" s="118"/>
      <c r="P92" s="118"/>
      <c r="Q92" s="118"/>
      <c r="R92" s="118"/>
      <c r="S92" s="118"/>
      <c r="T92" s="118"/>
      <c r="U92" s="118"/>
      <c r="V92" s="118"/>
      <c r="W92" s="118"/>
      <c r="X92" s="118"/>
      <c r="Y92" s="118"/>
      <c r="Z92" s="118"/>
      <c r="AA92" s="10"/>
      <c r="AB92" s="10"/>
      <c r="AC92" s="10"/>
      <c r="AD92" s="10"/>
      <c r="AE92" s="10"/>
      <c r="AF92" s="10"/>
      <c r="AG92" s="10"/>
      <c r="AH92" s="10"/>
    </row>
    <row r="93" spans="1:34" ht="6.6" customHeight="1" x14ac:dyDescent="0.3">
      <c r="A93" s="18"/>
      <c r="B93" s="112"/>
      <c r="C93" s="113"/>
      <c r="D93" s="113"/>
      <c r="E93" s="113"/>
      <c r="F93" s="113"/>
      <c r="G93" s="113"/>
      <c r="H93" s="113"/>
      <c r="I93" s="114"/>
      <c r="J93" s="10"/>
      <c r="K93" s="118"/>
      <c r="L93" s="118"/>
      <c r="M93" s="118"/>
      <c r="N93" s="118"/>
      <c r="O93" s="118"/>
      <c r="P93" s="118"/>
      <c r="Q93" s="118"/>
      <c r="R93" s="118"/>
      <c r="S93" s="118"/>
      <c r="T93" s="118"/>
      <c r="U93" s="118"/>
      <c r="V93" s="118"/>
      <c r="W93" s="118"/>
      <c r="X93" s="118"/>
      <c r="Y93" s="118"/>
      <c r="Z93" s="118"/>
      <c r="AA93" s="10"/>
      <c r="AB93" s="10"/>
      <c r="AC93" s="10"/>
      <c r="AD93" s="10"/>
      <c r="AE93" s="10"/>
      <c r="AF93" s="10"/>
      <c r="AG93" s="10"/>
      <c r="AH93" s="10"/>
    </row>
    <row r="94" spans="1:34" x14ac:dyDescent="0.3">
      <c r="A94" s="18"/>
      <c r="B94" s="18"/>
      <c r="C94" s="18"/>
      <c r="D94" s="18"/>
      <c r="E94" s="18"/>
      <c r="F94" s="18"/>
      <c r="G94" s="18"/>
      <c r="H94" s="18"/>
      <c r="I94" s="18"/>
      <c r="J94" s="10"/>
      <c r="K94" s="118"/>
      <c r="L94" s="118"/>
      <c r="M94" s="118"/>
      <c r="N94" s="118"/>
      <c r="O94" s="118"/>
      <c r="P94" s="118"/>
      <c r="Q94" s="118"/>
      <c r="R94" s="118"/>
      <c r="S94" s="118"/>
      <c r="T94" s="118"/>
      <c r="U94" s="118"/>
      <c r="V94" s="118"/>
      <c r="W94" s="118"/>
      <c r="X94" s="118"/>
      <c r="Y94" s="118"/>
      <c r="Z94" s="118"/>
      <c r="AA94" s="10"/>
      <c r="AB94" s="10"/>
      <c r="AC94" s="10"/>
      <c r="AD94" s="10"/>
      <c r="AE94" s="10"/>
      <c r="AF94" s="10"/>
      <c r="AG94" s="10"/>
      <c r="AH94" s="10"/>
    </row>
    <row r="95" spans="1:34" x14ac:dyDescent="0.3">
      <c r="A95" s="18"/>
      <c r="B95" s="18"/>
      <c r="C95" s="18"/>
      <c r="D95" s="18"/>
      <c r="E95" s="18"/>
      <c r="F95" s="18"/>
      <c r="G95" s="18"/>
      <c r="H95" s="18"/>
      <c r="I95" s="18"/>
      <c r="J95" s="10"/>
      <c r="K95" s="118"/>
      <c r="L95" s="118"/>
      <c r="M95" s="118"/>
      <c r="N95" s="118"/>
      <c r="O95" s="118"/>
      <c r="P95" s="118"/>
      <c r="Q95" s="118"/>
      <c r="R95" s="118"/>
      <c r="S95" s="118"/>
      <c r="T95" s="118"/>
      <c r="U95" s="118"/>
      <c r="V95" s="118"/>
      <c r="W95" s="118"/>
      <c r="X95" s="118"/>
      <c r="Y95" s="118"/>
      <c r="Z95" s="118"/>
      <c r="AA95" s="10"/>
      <c r="AB95" s="10"/>
      <c r="AC95" s="10"/>
      <c r="AD95" s="10"/>
      <c r="AE95" s="10"/>
      <c r="AF95" s="10"/>
      <c r="AG95" s="10"/>
      <c r="AH95" s="10"/>
    </row>
    <row r="96" spans="1:34" x14ac:dyDescent="0.3">
      <c r="A96" s="18"/>
      <c r="B96" s="18"/>
      <c r="C96" s="18"/>
      <c r="D96" s="18"/>
      <c r="E96" s="18"/>
      <c r="F96" s="18"/>
      <c r="G96" s="18"/>
      <c r="H96" s="18"/>
      <c r="I96" s="18"/>
      <c r="J96" s="10"/>
      <c r="K96" s="118"/>
      <c r="L96" s="118"/>
      <c r="M96" s="118"/>
      <c r="N96" s="118"/>
      <c r="O96" s="118"/>
      <c r="P96" s="118"/>
      <c r="Q96" s="118"/>
      <c r="R96" s="118"/>
      <c r="S96" s="118"/>
      <c r="T96" s="118"/>
      <c r="U96" s="118"/>
      <c r="V96" s="118"/>
      <c r="W96" s="118"/>
      <c r="X96" s="118"/>
      <c r="Y96" s="118"/>
      <c r="Z96" s="118"/>
      <c r="AA96" s="10"/>
      <c r="AB96" s="10"/>
      <c r="AC96" s="10"/>
      <c r="AD96" s="10"/>
      <c r="AE96" s="10"/>
      <c r="AF96" s="10"/>
      <c r="AG96" s="10"/>
      <c r="AH96" s="10"/>
    </row>
    <row r="97" spans="1:34" x14ac:dyDescent="0.3">
      <c r="A97" s="18"/>
      <c r="B97" s="18"/>
      <c r="C97" s="18"/>
      <c r="D97" s="18"/>
      <c r="E97" s="18"/>
      <c r="F97" s="18"/>
      <c r="G97" s="18"/>
      <c r="H97" s="18"/>
      <c r="I97" s="18"/>
      <c r="J97" s="10"/>
      <c r="K97" s="118"/>
      <c r="L97" s="118"/>
      <c r="M97" s="118"/>
      <c r="N97" s="118"/>
      <c r="O97" s="118"/>
      <c r="P97" s="118"/>
      <c r="Q97" s="118"/>
      <c r="R97" s="118"/>
      <c r="S97" s="118"/>
      <c r="T97" s="118"/>
      <c r="U97" s="118"/>
      <c r="V97" s="118"/>
      <c r="W97" s="118"/>
      <c r="X97" s="118"/>
      <c r="Y97" s="118"/>
      <c r="Z97" s="118"/>
      <c r="AA97" s="10"/>
      <c r="AB97" s="10"/>
      <c r="AC97" s="10"/>
      <c r="AD97" s="10"/>
      <c r="AE97" s="10"/>
      <c r="AF97" s="10"/>
      <c r="AG97" s="10"/>
      <c r="AH97" s="10"/>
    </row>
    <row r="98" spans="1:34" x14ac:dyDescent="0.3">
      <c r="A98" s="18"/>
      <c r="B98" s="18"/>
      <c r="C98" s="18"/>
      <c r="D98" s="18"/>
      <c r="E98" s="18"/>
      <c r="F98" s="18"/>
      <c r="G98" s="18"/>
      <c r="H98" s="9"/>
      <c r="I98" s="18"/>
      <c r="J98" s="10"/>
      <c r="K98" s="118"/>
      <c r="L98" s="118"/>
      <c r="M98" s="118"/>
      <c r="N98" s="118"/>
      <c r="O98" s="118"/>
      <c r="P98" s="118"/>
      <c r="Q98" s="118"/>
      <c r="R98" s="118"/>
      <c r="S98" s="118"/>
      <c r="T98" s="118"/>
      <c r="U98" s="118"/>
      <c r="V98" s="118"/>
      <c r="W98" s="118"/>
      <c r="X98" s="118"/>
      <c r="Y98" s="118"/>
      <c r="Z98" s="118"/>
      <c r="AA98" s="10"/>
      <c r="AB98" s="10"/>
      <c r="AC98" s="10"/>
      <c r="AD98" s="10"/>
      <c r="AE98" s="10"/>
      <c r="AF98" s="10"/>
      <c r="AG98" s="10"/>
      <c r="AH98" s="10"/>
    </row>
    <row r="99" spans="1:34" x14ac:dyDescent="0.3">
      <c r="A99" s="18"/>
      <c r="B99" s="18"/>
      <c r="C99" s="18"/>
      <c r="D99" s="18"/>
      <c r="E99" s="18"/>
      <c r="F99" s="18"/>
      <c r="G99" s="18"/>
      <c r="H99" s="9"/>
      <c r="I99" s="18"/>
      <c r="J99" s="10"/>
      <c r="K99" s="118"/>
      <c r="L99" s="118"/>
      <c r="M99" s="118"/>
      <c r="N99" s="118"/>
      <c r="O99" s="118"/>
      <c r="P99" s="118"/>
      <c r="Q99" s="118"/>
      <c r="R99" s="118"/>
      <c r="S99" s="118"/>
      <c r="T99" s="118"/>
      <c r="U99" s="118"/>
      <c r="V99" s="118"/>
      <c r="W99" s="118"/>
      <c r="X99" s="118"/>
      <c r="Y99" s="118"/>
      <c r="Z99" s="118"/>
      <c r="AA99" s="10"/>
      <c r="AB99" s="10"/>
      <c r="AC99" s="10"/>
      <c r="AD99" s="10"/>
      <c r="AE99" s="10"/>
      <c r="AF99" s="10"/>
      <c r="AG99" s="10"/>
      <c r="AH99" s="10"/>
    </row>
    <row r="100" spans="1:34" x14ac:dyDescent="0.3">
      <c r="A100" s="18"/>
      <c r="B100" s="18"/>
      <c r="C100" s="18"/>
      <c r="D100" s="18"/>
      <c r="E100" s="18"/>
      <c r="F100" s="18"/>
      <c r="G100" s="18"/>
      <c r="H100" s="9"/>
      <c r="I100" s="18"/>
      <c r="J100" s="10"/>
      <c r="K100" s="118"/>
      <c r="L100" s="118"/>
      <c r="M100" s="118"/>
      <c r="N100" s="118"/>
      <c r="O100" s="118"/>
      <c r="P100" s="118"/>
      <c r="Q100" s="118"/>
      <c r="R100" s="118"/>
      <c r="S100" s="118"/>
      <c r="T100" s="118"/>
      <c r="U100" s="118"/>
      <c r="V100" s="118"/>
      <c r="W100" s="118"/>
      <c r="X100" s="118"/>
      <c r="Y100" s="118"/>
      <c r="Z100" s="118"/>
      <c r="AA100" s="10"/>
      <c r="AB100" s="10"/>
      <c r="AC100" s="10"/>
      <c r="AD100" s="10"/>
      <c r="AE100" s="10"/>
      <c r="AF100" s="10"/>
      <c r="AG100" s="10"/>
      <c r="AH100" s="10"/>
    </row>
    <row r="101" spans="1:34" x14ac:dyDescent="0.3">
      <c r="A101" s="18"/>
      <c r="B101" s="18"/>
      <c r="C101" s="18"/>
      <c r="D101" s="18"/>
      <c r="E101" s="18"/>
      <c r="F101" s="18"/>
      <c r="G101" s="18"/>
      <c r="H101" s="9"/>
      <c r="I101" s="18"/>
      <c r="J101" s="10"/>
      <c r="K101" s="118"/>
      <c r="L101" s="118"/>
      <c r="M101" s="118"/>
      <c r="N101" s="118"/>
      <c r="O101" s="118"/>
      <c r="P101" s="118"/>
      <c r="Q101" s="118"/>
      <c r="R101" s="118"/>
      <c r="S101" s="118"/>
      <c r="T101" s="118"/>
      <c r="U101" s="118"/>
      <c r="V101" s="118"/>
      <c r="W101" s="118"/>
      <c r="X101" s="118"/>
      <c r="Y101" s="118"/>
      <c r="Z101" s="118"/>
      <c r="AA101" s="10"/>
      <c r="AB101" s="10"/>
      <c r="AC101" s="10"/>
      <c r="AD101" s="10"/>
      <c r="AE101" s="10"/>
      <c r="AF101" s="10"/>
      <c r="AG101" s="10"/>
      <c r="AH101" s="10"/>
    </row>
    <row r="102" spans="1:34" x14ac:dyDescent="0.3">
      <c r="A102" s="18"/>
      <c r="B102" s="18"/>
      <c r="C102" s="18"/>
      <c r="D102" s="18"/>
      <c r="E102" s="18"/>
      <c r="F102" s="18"/>
      <c r="G102" s="18"/>
      <c r="H102" s="18"/>
      <c r="I102" s="18"/>
      <c r="J102" s="10"/>
      <c r="K102" s="118"/>
      <c r="L102" s="118"/>
      <c r="M102" s="118"/>
      <c r="N102" s="118"/>
      <c r="O102" s="118"/>
      <c r="P102" s="118"/>
      <c r="Q102" s="118"/>
      <c r="R102" s="118"/>
      <c r="S102" s="118"/>
      <c r="T102" s="118"/>
      <c r="U102" s="118"/>
      <c r="V102" s="118"/>
      <c r="W102" s="118"/>
      <c r="X102" s="118"/>
      <c r="Y102" s="118"/>
      <c r="Z102" s="118"/>
      <c r="AA102" s="10"/>
      <c r="AB102" s="10"/>
      <c r="AC102" s="10"/>
      <c r="AD102" s="10"/>
      <c r="AE102" s="10"/>
      <c r="AF102" s="10"/>
      <c r="AG102" s="10"/>
      <c r="AH102" s="10"/>
    </row>
    <row r="103" spans="1:34" x14ac:dyDescent="0.3">
      <c r="A103" s="18"/>
      <c r="B103" s="18"/>
      <c r="C103" s="18"/>
      <c r="D103" s="18"/>
      <c r="E103" s="18"/>
      <c r="F103" s="18"/>
      <c r="G103" s="18"/>
      <c r="H103" s="18"/>
      <c r="I103" s="18"/>
      <c r="J103" s="10"/>
      <c r="K103" s="118"/>
      <c r="L103" s="118"/>
      <c r="M103" s="118"/>
      <c r="N103" s="118"/>
      <c r="O103" s="118"/>
      <c r="P103" s="118"/>
      <c r="Q103" s="118"/>
      <c r="R103" s="118"/>
      <c r="S103" s="118"/>
      <c r="T103" s="118"/>
      <c r="U103" s="118"/>
      <c r="V103" s="118"/>
      <c r="W103" s="118"/>
      <c r="X103" s="118"/>
      <c r="Y103" s="118"/>
      <c r="Z103" s="118"/>
      <c r="AA103" s="10"/>
      <c r="AB103" s="10"/>
      <c r="AC103" s="10"/>
      <c r="AD103" s="10"/>
      <c r="AE103" s="10"/>
      <c r="AF103" s="10"/>
      <c r="AG103" s="10"/>
      <c r="AH103" s="10"/>
    </row>
    <row r="104" spans="1:34" x14ac:dyDescent="0.3">
      <c r="A104" s="18"/>
      <c r="B104" s="18"/>
      <c r="C104" s="18"/>
      <c r="D104" s="18"/>
      <c r="E104" s="18"/>
      <c r="F104" s="18"/>
      <c r="G104" s="18"/>
      <c r="H104" s="18"/>
      <c r="I104" s="18"/>
      <c r="J104" s="10"/>
      <c r="K104" s="118"/>
      <c r="L104" s="118"/>
      <c r="M104" s="118"/>
      <c r="N104" s="118"/>
      <c r="O104" s="118"/>
      <c r="P104" s="118"/>
      <c r="Q104" s="118"/>
      <c r="R104" s="118"/>
      <c r="S104" s="118"/>
      <c r="T104" s="118"/>
      <c r="U104" s="118"/>
      <c r="V104" s="118"/>
      <c r="W104" s="118"/>
      <c r="X104" s="118"/>
      <c r="Y104" s="118"/>
      <c r="Z104" s="118"/>
      <c r="AA104" s="10"/>
      <c r="AB104" s="10"/>
      <c r="AC104" s="10"/>
      <c r="AD104" s="10"/>
      <c r="AE104" s="10"/>
      <c r="AF104" s="10"/>
      <c r="AG104" s="10"/>
      <c r="AH104" s="10"/>
    </row>
    <row r="105" spans="1:34" x14ac:dyDescent="0.3">
      <c r="A105" s="18"/>
      <c r="B105" s="18"/>
      <c r="C105" s="18"/>
      <c r="D105" s="18"/>
      <c r="E105" s="18"/>
      <c r="F105" s="18"/>
      <c r="G105" s="18"/>
      <c r="H105" s="18"/>
      <c r="I105" s="18"/>
      <c r="J105" s="10"/>
      <c r="K105" s="118"/>
      <c r="L105" s="118"/>
      <c r="M105" s="118"/>
      <c r="N105" s="118"/>
      <c r="O105" s="118"/>
      <c r="P105" s="118"/>
      <c r="Q105" s="118"/>
      <c r="R105" s="118"/>
      <c r="S105" s="118"/>
      <c r="T105" s="118"/>
      <c r="U105" s="118"/>
      <c r="V105" s="118"/>
      <c r="W105" s="118"/>
      <c r="X105" s="118"/>
      <c r="Y105" s="118"/>
      <c r="Z105" s="118"/>
      <c r="AA105" s="10"/>
      <c r="AB105" s="10"/>
      <c r="AC105" s="10"/>
      <c r="AD105" s="10"/>
      <c r="AE105" s="10"/>
      <c r="AF105" s="10"/>
      <c r="AG105" s="10"/>
      <c r="AH105" s="10"/>
    </row>
    <row r="106" spans="1:34" x14ac:dyDescent="0.3">
      <c r="A106" s="18"/>
      <c r="B106" s="18"/>
      <c r="C106" s="18"/>
      <c r="D106" s="18"/>
      <c r="E106" s="18"/>
      <c r="F106" s="18"/>
      <c r="G106" s="18"/>
      <c r="H106" s="18"/>
      <c r="I106" s="18"/>
      <c r="J106" s="10"/>
      <c r="K106" s="118"/>
      <c r="L106" s="118"/>
      <c r="M106" s="118"/>
      <c r="N106" s="118"/>
      <c r="O106" s="118"/>
      <c r="P106" s="118"/>
      <c r="Q106" s="118"/>
      <c r="R106" s="118"/>
      <c r="S106" s="118"/>
      <c r="T106" s="118"/>
      <c r="U106" s="118"/>
      <c r="V106" s="118"/>
      <c r="W106" s="118"/>
      <c r="X106" s="118"/>
      <c r="Y106" s="118"/>
      <c r="Z106" s="118"/>
      <c r="AA106" s="10"/>
      <c r="AB106" s="10"/>
      <c r="AC106" s="10"/>
      <c r="AD106" s="10"/>
      <c r="AE106" s="10"/>
      <c r="AF106" s="10"/>
      <c r="AG106" s="10"/>
      <c r="AH106" s="10"/>
    </row>
    <row r="107" spans="1:34" x14ac:dyDescent="0.3">
      <c r="A107" s="18"/>
      <c r="B107" s="18"/>
      <c r="C107" s="18"/>
      <c r="D107" s="18"/>
      <c r="E107" s="18"/>
      <c r="F107" s="18"/>
      <c r="G107" s="18"/>
      <c r="H107" s="18"/>
      <c r="I107" s="18"/>
      <c r="J107" s="10"/>
      <c r="K107" s="118"/>
      <c r="L107" s="118"/>
      <c r="M107" s="118"/>
      <c r="N107" s="118"/>
      <c r="O107" s="118"/>
      <c r="P107" s="118"/>
      <c r="Q107" s="118"/>
      <c r="R107" s="118"/>
      <c r="S107" s="118"/>
      <c r="T107" s="118"/>
      <c r="U107" s="118"/>
      <c r="V107" s="118"/>
      <c r="W107" s="118"/>
      <c r="X107" s="118"/>
      <c r="Y107" s="118"/>
      <c r="Z107" s="118"/>
      <c r="AA107" s="10"/>
      <c r="AB107" s="10"/>
      <c r="AC107" s="10"/>
      <c r="AD107" s="10"/>
      <c r="AE107" s="10"/>
      <c r="AF107" s="10"/>
      <c r="AG107" s="10"/>
      <c r="AH107" s="10"/>
    </row>
    <row r="108" spans="1:34" x14ac:dyDescent="0.3">
      <c r="A108" s="18"/>
      <c r="B108" s="18"/>
      <c r="C108" s="18"/>
      <c r="D108" s="18"/>
      <c r="E108" s="18"/>
      <c r="F108" s="18"/>
      <c r="G108" s="18"/>
      <c r="H108" s="18"/>
      <c r="I108" s="18"/>
      <c r="J108" s="10"/>
      <c r="K108" s="118"/>
      <c r="L108" s="118"/>
      <c r="M108" s="118"/>
      <c r="N108" s="118"/>
      <c r="O108" s="118"/>
      <c r="P108" s="118"/>
      <c r="Q108" s="118"/>
      <c r="R108" s="118"/>
      <c r="S108" s="118"/>
      <c r="T108" s="118"/>
      <c r="U108" s="118"/>
      <c r="V108" s="118"/>
      <c r="W108" s="118"/>
      <c r="X108" s="118"/>
      <c r="Y108" s="118"/>
      <c r="Z108" s="118"/>
      <c r="AA108" s="10"/>
      <c r="AB108" s="10"/>
      <c r="AC108" s="10"/>
      <c r="AD108" s="10"/>
      <c r="AE108" s="10"/>
      <c r="AF108" s="10"/>
      <c r="AG108" s="10"/>
      <c r="AH108" s="10"/>
    </row>
    <row r="109" spans="1:34" x14ac:dyDescent="0.3">
      <c r="A109" s="18"/>
      <c r="B109" s="18"/>
      <c r="C109" s="18"/>
      <c r="D109" s="18"/>
      <c r="E109" s="18"/>
      <c r="F109" s="18"/>
      <c r="G109" s="18"/>
      <c r="H109" s="18"/>
      <c r="I109" s="18"/>
      <c r="J109" s="10"/>
      <c r="K109" s="118"/>
      <c r="L109" s="118"/>
      <c r="M109" s="118"/>
      <c r="N109" s="118"/>
      <c r="O109" s="118"/>
      <c r="P109" s="118"/>
      <c r="Q109" s="118"/>
      <c r="R109" s="118"/>
      <c r="S109" s="118"/>
      <c r="T109" s="118"/>
      <c r="U109" s="118"/>
      <c r="V109" s="118"/>
      <c r="W109" s="118"/>
      <c r="X109" s="118"/>
      <c r="Y109" s="118"/>
      <c r="Z109" s="118"/>
      <c r="AA109" s="10"/>
      <c r="AB109" s="10"/>
      <c r="AC109" s="10"/>
      <c r="AD109" s="10"/>
      <c r="AE109" s="10"/>
      <c r="AF109" s="10"/>
      <c r="AG109" s="10"/>
      <c r="AH109" s="10"/>
    </row>
    <row r="110" spans="1:34" x14ac:dyDescent="0.3">
      <c r="A110" s="18"/>
      <c r="B110" s="18"/>
      <c r="C110" s="18"/>
      <c r="D110" s="18"/>
      <c r="E110" s="18"/>
      <c r="F110" s="18"/>
      <c r="G110" s="18"/>
      <c r="H110" s="18"/>
      <c r="I110" s="18"/>
      <c r="J110" s="10"/>
      <c r="K110" s="118"/>
      <c r="L110" s="118"/>
      <c r="M110" s="118"/>
      <c r="N110" s="118"/>
      <c r="O110" s="118"/>
      <c r="P110" s="118"/>
      <c r="Q110" s="118"/>
      <c r="R110" s="118"/>
      <c r="S110" s="118"/>
      <c r="T110" s="118"/>
      <c r="U110" s="118"/>
      <c r="V110" s="118"/>
      <c r="W110" s="118"/>
      <c r="X110" s="118"/>
      <c r="Y110" s="118"/>
      <c r="Z110" s="118"/>
      <c r="AA110" s="10"/>
      <c r="AB110" s="10"/>
      <c r="AC110" s="10"/>
      <c r="AD110" s="10"/>
      <c r="AE110" s="10"/>
      <c r="AF110" s="10"/>
      <c r="AG110" s="10"/>
      <c r="AH110" s="10"/>
    </row>
    <row r="111" spans="1:34" x14ac:dyDescent="0.3">
      <c r="A111" s="18"/>
      <c r="B111" s="18"/>
      <c r="C111" s="18"/>
      <c r="D111" s="18"/>
      <c r="E111" s="18"/>
      <c r="F111" s="18"/>
      <c r="G111" s="18"/>
      <c r="H111" s="18"/>
      <c r="I111" s="18"/>
      <c r="J111" s="10"/>
      <c r="K111" s="118"/>
      <c r="L111" s="118"/>
      <c r="M111" s="118"/>
      <c r="N111" s="118"/>
      <c r="O111" s="118"/>
      <c r="P111" s="118"/>
      <c r="Q111" s="118"/>
      <c r="R111" s="118"/>
      <c r="S111" s="118"/>
      <c r="T111" s="118"/>
      <c r="U111" s="118"/>
      <c r="V111" s="118"/>
      <c r="W111" s="118"/>
      <c r="X111" s="118"/>
      <c r="Y111" s="118"/>
      <c r="Z111" s="118"/>
      <c r="AA111" s="10"/>
      <c r="AB111" s="10"/>
      <c r="AC111" s="10"/>
      <c r="AD111" s="10"/>
      <c r="AE111" s="10"/>
      <c r="AF111" s="10"/>
      <c r="AG111" s="10"/>
      <c r="AH111" s="10"/>
    </row>
    <row r="112" spans="1:34" x14ac:dyDescent="0.3">
      <c r="A112" s="18"/>
      <c r="B112" s="18"/>
      <c r="C112" s="18"/>
      <c r="D112" s="18"/>
      <c r="E112" s="18"/>
      <c r="F112" s="18"/>
      <c r="G112" s="18"/>
      <c r="H112" s="18"/>
      <c r="I112" s="18"/>
      <c r="J112" s="10"/>
      <c r="K112" s="118"/>
      <c r="L112" s="118"/>
      <c r="M112" s="118"/>
      <c r="N112" s="118"/>
      <c r="O112" s="118"/>
      <c r="P112" s="118"/>
      <c r="Q112" s="118"/>
      <c r="R112" s="118"/>
      <c r="S112" s="118"/>
      <c r="T112" s="118"/>
      <c r="U112" s="118"/>
      <c r="V112" s="118"/>
      <c r="W112" s="118"/>
      <c r="X112" s="118"/>
      <c r="Y112" s="118"/>
      <c r="Z112" s="118"/>
      <c r="AA112" s="10"/>
      <c r="AB112" s="10"/>
      <c r="AC112" s="10"/>
      <c r="AD112" s="10"/>
      <c r="AE112" s="10"/>
      <c r="AF112" s="10"/>
      <c r="AG112" s="10"/>
      <c r="AH112" s="10"/>
    </row>
    <row r="113" spans="1:34" x14ac:dyDescent="0.3">
      <c r="A113" s="18"/>
      <c r="B113" s="18"/>
      <c r="C113" s="18"/>
      <c r="D113" s="18"/>
      <c r="E113" s="18"/>
      <c r="F113" s="18"/>
      <c r="G113" s="18"/>
      <c r="H113" s="18"/>
      <c r="I113" s="18"/>
      <c r="J113" s="10"/>
      <c r="K113" s="118"/>
      <c r="L113" s="118"/>
      <c r="M113" s="118"/>
      <c r="N113" s="118"/>
      <c r="O113" s="118"/>
      <c r="P113" s="118"/>
      <c r="Q113" s="118"/>
      <c r="R113" s="118"/>
      <c r="S113" s="118"/>
      <c r="T113" s="118"/>
      <c r="U113" s="118"/>
      <c r="V113" s="118"/>
      <c r="W113" s="118"/>
      <c r="X113" s="118"/>
      <c r="Y113" s="118"/>
      <c r="Z113" s="118"/>
      <c r="AA113" s="10"/>
      <c r="AB113" s="10"/>
      <c r="AC113" s="10"/>
      <c r="AD113" s="10"/>
      <c r="AE113" s="10"/>
      <c r="AF113" s="10"/>
      <c r="AG113" s="10"/>
      <c r="AH113" s="10"/>
    </row>
    <row r="114" spans="1:34" x14ac:dyDescent="0.3">
      <c r="A114" s="18"/>
      <c r="B114" s="18"/>
      <c r="C114" s="18"/>
      <c r="D114" s="18"/>
      <c r="E114" s="18"/>
      <c r="F114" s="21"/>
      <c r="G114" s="18"/>
      <c r="H114" s="18"/>
      <c r="I114" s="18"/>
      <c r="J114" s="10"/>
      <c r="K114" s="118"/>
      <c r="L114" s="118"/>
      <c r="M114" s="118"/>
      <c r="N114" s="118"/>
      <c r="O114" s="118"/>
      <c r="P114" s="118"/>
      <c r="Q114" s="118"/>
      <c r="R114" s="118"/>
      <c r="S114" s="118"/>
      <c r="T114" s="118"/>
      <c r="U114" s="118"/>
      <c r="V114" s="118"/>
      <c r="W114" s="118"/>
      <c r="X114" s="118"/>
      <c r="Y114" s="118"/>
      <c r="Z114" s="118"/>
      <c r="AA114" s="10"/>
      <c r="AB114" s="10"/>
      <c r="AC114" s="10"/>
      <c r="AD114" s="10"/>
      <c r="AE114" s="10"/>
      <c r="AF114" s="10"/>
      <c r="AG114" s="10"/>
      <c r="AH114" s="10"/>
    </row>
    <row r="115" spans="1:34" x14ac:dyDescent="0.3">
      <c r="A115" s="18"/>
      <c r="B115" s="18"/>
      <c r="C115" s="18"/>
      <c r="D115" s="18"/>
      <c r="E115" s="18"/>
      <c r="F115" s="18"/>
      <c r="G115" s="18"/>
      <c r="H115" s="18"/>
      <c r="I115" s="18"/>
      <c r="J115" s="10"/>
      <c r="K115" s="118"/>
      <c r="L115" s="118"/>
      <c r="M115" s="118"/>
      <c r="N115" s="118"/>
      <c r="O115" s="118"/>
      <c r="P115" s="118"/>
      <c r="Q115" s="118"/>
      <c r="R115" s="118"/>
      <c r="S115" s="118"/>
      <c r="T115" s="118"/>
      <c r="U115" s="118"/>
      <c r="V115" s="118"/>
      <c r="W115" s="118"/>
      <c r="X115" s="118"/>
      <c r="Y115" s="118"/>
      <c r="Z115" s="118"/>
      <c r="AA115" s="10"/>
      <c r="AB115" s="10"/>
      <c r="AC115" s="10"/>
      <c r="AD115" s="10"/>
      <c r="AE115" s="10"/>
      <c r="AF115" s="10"/>
      <c r="AG115" s="10"/>
      <c r="AH115" s="10"/>
    </row>
    <row r="116" spans="1:34" x14ac:dyDescent="0.3">
      <c r="A116" s="18"/>
      <c r="B116" s="18"/>
      <c r="C116" s="18"/>
      <c r="D116" s="18"/>
      <c r="E116" s="18"/>
      <c r="F116" s="18"/>
      <c r="G116" s="18"/>
      <c r="H116" s="18"/>
      <c r="I116" s="18"/>
      <c r="J116" s="10"/>
      <c r="K116" s="118"/>
      <c r="L116" s="118"/>
      <c r="M116" s="118"/>
      <c r="N116" s="118"/>
      <c r="O116" s="118"/>
      <c r="P116" s="118"/>
      <c r="Q116" s="118"/>
      <c r="R116" s="118"/>
      <c r="S116" s="118"/>
      <c r="T116" s="118"/>
      <c r="U116" s="118"/>
      <c r="V116" s="118"/>
      <c r="W116" s="118"/>
      <c r="X116" s="118"/>
      <c r="Y116" s="118"/>
      <c r="Z116" s="118"/>
      <c r="AA116" s="10"/>
      <c r="AB116" s="10"/>
      <c r="AC116" s="10"/>
      <c r="AD116" s="10"/>
      <c r="AE116" s="10"/>
      <c r="AF116" s="10"/>
      <c r="AG116" s="10"/>
      <c r="AH116" s="10"/>
    </row>
    <row r="117" spans="1:34" x14ac:dyDescent="0.3">
      <c r="A117" s="18"/>
      <c r="B117" s="18"/>
      <c r="C117" s="18"/>
      <c r="D117" s="18"/>
      <c r="E117" s="18"/>
      <c r="F117" s="18"/>
      <c r="G117" s="18"/>
      <c r="H117" s="18"/>
      <c r="I117" s="18"/>
      <c r="J117" s="10"/>
      <c r="K117" s="118"/>
      <c r="L117" s="118"/>
      <c r="M117" s="118"/>
      <c r="N117" s="118"/>
      <c r="O117" s="118"/>
      <c r="P117" s="118"/>
      <c r="Q117" s="118"/>
      <c r="R117" s="118"/>
      <c r="S117" s="118"/>
      <c r="T117" s="118"/>
      <c r="U117" s="118"/>
      <c r="V117" s="118"/>
      <c r="W117" s="118"/>
      <c r="X117" s="118"/>
      <c r="Y117" s="118"/>
      <c r="Z117" s="118"/>
      <c r="AA117" s="10"/>
      <c r="AB117" s="10"/>
      <c r="AC117" s="10"/>
      <c r="AD117" s="10"/>
      <c r="AE117" s="10"/>
      <c r="AF117" s="10"/>
      <c r="AG117" s="10"/>
      <c r="AH117" s="10"/>
    </row>
    <row r="118" spans="1:34" x14ac:dyDescent="0.3">
      <c r="A118" s="18"/>
      <c r="B118" s="18"/>
      <c r="C118" s="18"/>
      <c r="D118" s="18"/>
      <c r="E118" s="18"/>
      <c r="F118" s="18"/>
      <c r="G118" s="18"/>
      <c r="H118" s="18"/>
      <c r="I118" s="18"/>
      <c r="J118" s="10"/>
      <c r="K118" s="118"/>
      <c r="L118" s="118"/>
      <c r="M118" s="118"/>
      <c r="N118" s="118"/>
      <c r="O118" s="118"/>
      <c r="P118" s="118"/>
      <c r="Q118" s="118"/>
      <c r="R118" s="118"/>
      <c r="S118" s="118"/>
      <c r="T118" s="118"/>
      <c r="U118" s="118"/>
      <c r="V118" s="118"/>
      <c r="W118" s="118"/>
      <c r="X118" s="118"/>
      <c r="Y118" s="118"/>
      <c r="Z118" s="118"/>
      <c r="AA118" s="10"/>
      <c r="AB118" s="10"/>
      <c r="AC118" s="10"/>
      <c r="AD118" s="10"/>
      <c r="AE118" s="10"/>
      <c r="AF118" s="10"/>
      <c r="AG118" s="10"/>
      <c r="AH118" s="10"/>
    </row>
    <row r="119" spans="1:34" x14ac:dyDescent="0.3">
      <c r="A119" s="18"/>
      <c r="B119" s="18"/>
      <c r="C119" s="18"/>
      <c r="D119" s="18"/>
      <c r="E119" s="18"/>
      <c r="F119" s="18"/>
      <c r="G119" s="18"/>
      <c r="H119" s="18"/>
      <c r="I119" s="18"/>
      <c r="J119" s="10"/>
      <c r="K119" s="118"/>
      <c r="L119" s="118"/>
      <c r="M119" s="118"/>
      <c r="N119" s="118"/>
      <c r="O119" s="118"/>
      <c r="P119" s="118"/>
      <c r="Q119" s="118"/>
      <c r="R119" s="118"/>
      <c r="S119" s="118"/>
      <c r="T119" s="118"/>
      <c r="U119" s="118"/>
      <c r="V119" s="118"/>
      <c r="W119" s="118"/>
      <c r="X119" s="118"/>
      <c r="Y119" s="118"/>
      <c r="Z119" s="118"/>
      <c r="AA119" s="10"/>
      <c r="AB119" s="10"/>
      <c r="AC119" s="10"/>
      <c r="AD119" s="10"/>
      <c r="AE119" s="10"/>
      <c r="AF119" s="10"/>
      <c r="AG119" s="10"/>
      <c r="AH119" s="10"/>
    </row>
    <row r="120" spans="1:34" x14ac:dyDescent="0.3">
      <c r="A120" s="18"/>
      <c r="B120" s="18"/>
      <c r="C120" s="18"/>
      <c r="D120" s="18"/>
      <c r="E120" s="18"/>
      <c r="F120" s="18"/>
      <c r="G120" s="18"/>
      <c r="H120" s="18"/>
      <c r="I120" s="18"/>
      <c r="J120" s="10"/>
      <c r="K120" s="118"/>
      <c r="L120" s="118"/>
      <c r="M120" s="118"/>
      <c r="N120" s="118"/>
      <c r="O120" s="118"/>
      <c r="P120" s="118"/>
      <c r="Q120" s="118"/>
      <c r="R120" s="118"/>
      <c r="S120" s="118"/>
      <c r="T120" s="118"/>
      <c r="U120" s="118"/>
      <c r="V120" s="118"/>
      <c r="W120" s="118"/>
      <c r="X120" s="118"/>
      <c r="Y120" s="118"/>
      <c r="Z120" s="118"/>
      <c r="AA120" s="10"/>
      <c r="AB120" s="10"/>
      <c r="AC120" s="10"/>
      <c r="AD120" s="10"/>
      <c r="AE120" s="10"/>
      <c r="AF120" s="10"/>
      <c r="AG120" s="10"/>
      <c r="AH120" s="10"/>
    </row>
    <row r="121" spans="1:34" x14ac:dyDescent="0.3">
      <c r="A121" s="18"/>
      <c r="B121" s="18"/>
      <c r="C121" s="18"/>
      <c r="D121" s="18"/>
      <c r="E121" s="18"/>
      <c r="F121" s="18"/>
      <c r="G121" s="18"/>
      <c r="H121" s="18"/>
      <c r="I121" s="18"/>
      <c r="J121" s="10"/>
      <c r="K121" s="118"/>
      <c r="L121" s="118"/>
      <c r="M121" s="118"/>
      <c r="N121" s="118"/>
      <c r="O121" s="118"/>
      <c r="P121" s="118"/>
      <c r="Q121" s="118"/>
      <c r="R121" s="118"/>
      <c r="S121" s="118"/>
      <c r="T121" s="118"/>
      <c r="U121" s="118"/>
      <c r="V121" s="118"/>
      <c r="W121" s="118"/>
      <c r="X121" s="118"/>
      <c r="Y121" s="118"/>
      <c r="Z121" s="118"/>
      <c r="AA121" s="10"/>
      <c r="AB121" s="10"/>
      <c r="AC121" s="10"/>
      <c r="AD121" s="10"/>
      <c r="AE121" s="10"/>
      <c r="AF121" s="10"/>
      <c r="AG121" s="10"/>
      <c r="AH121" s="10"/>
    </row>
    <row r="122" spans="1:34" x14ac:dyDescent="0.3">
      <c r="A122" s="18"/>
      <c r="B122" s="18"/>
      <c r="C122" s="18"/>
      <c r="D122" s="18"/>
      <c r="E122" s="18"/>
      <c r="F122" s="18"/>
      <c r="G122" s="18"/>
      <c r="H122" s="18"/>
      <c r="I122" s="18"/>
      <c r="J122" s="10"/>
      <c r="K122" s="118"/>
      <c r="L122" s="118"/>
      <c r="M122" s="118"/>
      <c r="N122" s="118"/>
      <c r="O122" s="118"/>
      <c r="P122" s="118"/>
      <c r="Q122" s="118"/>
      <c r="R122" s="118"/>
      <c r="S122" s="118"/>
      <c r="T122" s="118"/>
      <c r="U122" s="118"/>
      <c r="V122" s="118"/>
      <c r="W122" s="118"/>
      <c r="X122" s="118"/>
      <c r="Y122" s="118"/>
      <c r="Z122" s="118"/>
      <c r="AA122" s="10"/>
      <c r="AB122" s="10"/>
      <c r="AC122" s="10"/>
      <c r="AD122" s="10"/>
      <c r="AE122" s="10"/>
      <c r="AF122" s="10"/>
      <c r="AG122" s="10"/>
      <c r="AH122" s="10"/>
    </row>
  </sheetData>
  <sheetProtection algorithmName="SHA-512" hashValue="S1QeFLJvfMnyPbiYwLw3/XZhigygVk5E6Y4M58r45/SjGiaLHXHoV3T9Rv/rd0FbyoIgJ3FdN1Vm/c9sGzXgnA==" saltValue="c0TdfMnb6LaGYBObiE8j8g==" spinCount="100000" sheet="1" objects="1" scenarios="1"/>
  <mergeCells count="14">
    <mergeCell ref="C56:C57"/>
    <mergeCell ref="D56:E56"/>
    <mergeCell ref="C70:C71"/>
    <mergeCell ref="D70:E70"/>
    <mergeCell ref="C24:H24"/>
    <mergeCell ref="C25:H25"/>
    <mergeCell ref="C49:C50"/>
    <mergeCell ref="D49:E49"/>
    <mergeCell ref="C23:H23"/>
    <mergeCell ref="C9:H9"/>
    <mergeCell ref="C10:H10"/>
    <mergeCell ref="C12:H19"/>
    <mergeCell ref="D21:E21"/>
    <mergeCell ref="G21:H21"/>
  </mergeCells>
  <conditionalFormatting sqref="C30:H30">
    <cfRule type="expression" dxfId="29" priority="1">
      <formula>$C$30&lt;&gt;""</formula>
    </cfRule>
  </conditionalFormatting>
  <conditionalFormatting sqref="C80:H80">
    <cfRule type="expression" dxfId="28" priority="3">
      <formula>$C$80&lt;&gt;""</formula>
    </cfRule>
  </conditionalFormatting>
  <conditionalFormatting sqref="C82:H82">
    <cfRule type="expression" dxfId="27" priority="2">
      <formula>$C$82&lt;&gt;""</formula>
    </cfRule>
  </conditionalFormatting>
  <conditionalFormatting sqref="D54">
    <cfRule type="expression" dxfId="26" priority="7">
      <formula>$C$80&lt;&gt;""</formula>
    </cfRule>
  </conditionalFormatting>
  <conditionalFormatting sqref="D68">
    <cfRule type="expression" dxfId="25" priority="8">
      <formula>$C$80&lt;&gt;""</formula>
    </cfRule>
  </conditionalFormatting>
  <conditionalFormatting sqref="D78">
    <cfRule type="expression" dxfId="24" priority="9">
      <formula>$C$80&lt;&gt;""</formula>
    </cfRule>
  </conditionalFormatting>
  <conditionalFormatting sqref="E54">
    <cfRule type="expression" dxfId="23" priority="4">
      <formula>$C$82&lt;&gt;""</formula>
    </cfRule>
  </conditionalFormatting>
  <conditionalFormatting sqref="E68">
    <cfRule type="expression" dxfId="22" priority="5">
      <formula>$C$82&lt;&gt;""</formula>
    </cfRule>
  </conditionalFormatting>
  <conditionalFormatting sqref="E78">
    <cfRule type="expression" dxfId="21" priority="6">
      <formula>$C$82&lt;&gt;""</formula>
    </cfRule>
  </conditionalFormatting>
  <conditionalFormatting sqref="G54 G68 G78">
    <cfRule type="expression" dxfId="20" priority="10">
      <formula>#REF!&lt;&gt;""</formula>
    </cfRule>
  </conditionalFormatting>
  <dataValidations count="3">
    <dataValidation type="list" allowBlank="1" showInputMessage="1" showErrorMessage="1" sqref="G6" xr:uid="{14906E66-DBD1-4426-B431-A3FBFC07264C}">
      <formula1>$B$1:$B$2</formula1>
    </dataValidation>
    <dataValidation type="whole" allowBlank="1" showInputMessage="1" showErrorMessage="1" sqref="D29" xr:uid="{BBF02BFD-7E87-43B9-B13E-48FBFB1319DB}">
      <formula1>0</formula1>
      <formula2>9999999999</formula2>
    </dataValidation>
    <dataValidation type="decimal" allowBlank="1" showInputMessage="1" showErrorMessage="1" sqref="D72:E77 D37 D35 D58:E67 E38 D33 D39:E39 D51:E53" xr:uid="{6652FF01-F868-4B7C-9570-36746F60DDA5}">
      <formula1>0</formula1>
      <formula2>9999999999</formula2>
    </dataValidation>
  </dataValidations>
  <hyperlinks>
    <hyperlink ref="C21" r:id="rId1" display="https://files.fairtrade.net/EXPLANATORY-DOCUMENT_FORM-314_EN.PDF" xr:uid="{03D80C98-DD0F-4D53-8D6C-C88FD7550B66}"/>
    <hyperlink ref="D92" r:id="rId2" xr:uid="{7B85725C-FA24-417A-9E6C-DE8B8D0C1D3F}"/>
    <hyperlink ref="D89" r:id="rId3" xr:uid="{6FD5CB0C-87B6-4CED-82C2-5AAC5D0607E8}"/>
  </hyperlinks>
  <pageMargins left="0.7" right="0.7" top="0.75" bottom="0.75" header="0.3" footer="0.3"/>
  <pageSetup orientation="portrait" verticalDpi="300"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838A-A438-4225-B331-046B46094B0C}">
  <dimension ref="A1:WLC122"/>
  <sheetViews>
    <sheetView zoomScaleNormal="100" workbookViewId="0"/>
  </sheetViews>
  <sheetFormatPr defaultColWidth="10.109375" defaultRowHeight="14.4" x14ac:dyDescent="0.3"/>
  <cols>
    <col min="1" max="1" width="2.33203125" style="116" customWidth="1"/>
    <col min="2" max="2" width="1.88671875" style="116" customWidth="1"/>
    <col min="3" max="3" width="73.33203125" style="116" customWidth="1"/>
    <col min="4" max="7" width="15.109375" style="116" customWidth="1"/>
    <col min="8" max="8" width="8.33203125" style="116" customWidth="1"/>
    <col min="9" max="9" width="2" style="116" customWidth="1"/>
    <col min="10" max="10" width="2.6640625" style="11" customWidth="1"/>
    <col min="11" max="26" width="14.88671875" style="117" customWidth="1"/>
    <col min="27" max="27" width="10.109375" style="11"/>
    <col min="28" max="28" width="11.88671875" style="11" customWidth="1"/>
    <col min="29" max="29" width="18.5546875" style="11" bestFit="1" customWidth="1"/>
    <col min="30" max="32" width="11.88671875" style="11" customWidth="1"/>
    <col min="33" max="15860" width="10.109375" style="11"/>
    <col min="15861" max="15863" width="10.109375" style="12"/>
    <col min="15864" max="16384" width="10.109375" style="11"/>
  </cols>
  <sheetData>
    <row r="1" spans="1:34" x14ac:dyDescent="0.3">
      <c r="A1" s="18"/>
      <c r="B1" s="141" t="s">
        <v>606</v>
      </c>
      <c r="C1" s="1"/>
      <c r="D1" s="1"/>
      <c r="E1" s="1"/>
      <c r="F1" s="1"/>
      <c r="G1" s="1"/>
      <c r="H1" s="1"/>
      <c r="I1" s="1"/>
      <c r="J1" s="10"/>
      <c r="K1" s="118"/>
      <c r="L1" s="118"/>
      <c r="M1" s="118"/>
      <c r="N1" s="118"/>
      <c r="O1" s="118"/>
      <c r="P1" s="118"/>
      <c r="Q1" s="118"/>
      <c r="R1" s="118"/>
      <c r="S1" s="118"/>
      <c r="T1" s="118"/>
      <c r="U1" s="118"/>
      <c r="V1" s="118"/>
      <c r="W1" s="118"/>
      <c r="X1" s="118"/>
      <c r="Y1" s="118"/>
      <c r="Z1" s="118"/>
      <c r="AA1" s="10"/>
      <c r="AB1" s="10"/>
      <c r="AC1" s="10"/>
      <c r="AD1" s="10"/>
      <c r="AE1" s="10"/>
      <c r="AF1" s="10"/>
      <c r="AG1" s="10"/>
      <c r="AH1" s="10"/>
    </row>
    <row r="2" spans="1:34" ht="14.4" customHeight="1" x14ac:dyDescent="0.4">
      <c r="A2" s="18"/>
      <c r="B2" s="141" t="s">
        <v>610</v>
      </c>
      <c r="C2" s="39"/>
      <c r="D2" s="40"/>
      <c r="E2" s="40"/>
      <c r="F2" s="40"/>
      <c r="G2" s="39"/>
      <c r="H2" s="39"/>
      <c r="I2" s="3">
        <f>COUNTA(G4,G6,#REF!,#REF!,#REF!,D29,#REF!)</f>
        <v>5</v>
      </c>
      <c r="J2" s="10"/>
      <c r="K2" s="118"/>
      <c r="L2" s="118"/>
      <c r="M2" s="118"/>
      <c r="N2" s="118"/>
      <c r="O2" s="118"/>
      <c r="P2" s="118"/>
      <c r="Q2" s="118"/>
      <c r="R2" s="118"/>
      <c r="S2" s="118"/>
      <c r="T2" s="118"/>
      <c r="U2" s="118"/>
      <c r="V2" s="118"/>
      <c r="W2" s="118"/>
      <c r="X2" s="118"/>
      <c r="Y2" s="118"/>
      <c r="Z2" s="118"/>
      <c r="AA2" s="10"/>
      <c r="AB2" s="10"/>
      <c r="AC2" s="10"/>
      <c r="AD2" s="10"/>
      <c r="AE2" s="10"/>
      <c r="AF2" s="10"/>
      <c r="AG2" s="10"/>
      <c r="AH2" s="10"/>
    </row>
    <row r="3" spans="1:34" ht="4.2" customHeight="1" x14ac:dyDescent="0.4">
      <c r="A3" s="18"/>
      <c r="B3" s="1"/>
      <c r="C3" s="39"/>
      <c r="D3" s="40"/>
      <c r="E3" s="40"/>
      <c r="F3" s="40"/>
      <c r="G3" s="39"/>
      <c r="H3" s="39"/>
      <c r="I3" s="3">
        <f>COUNTA(G2,G4,G6)</f>
        <v>1</v>
      </c>
      <c r="J3" s="10"/>
      <c r="K3" s="118"/>
      <c r="L3" s="118"/>
      <c r="M3" s="118"/>
      <c r="N3" s="118"/>
      <c r="O3" s="118"/>
      <c r="P3" s="118"/>
      <c r="Q3" s="118"/>
      <c r="R3" s="118"/>
      <c r="S3" s="118"/>
      <c r="T3" s="118"/>
      <c r="U3" s="118"/>
      <c r="V3" s="118"/>
      <c r="W3" s="118"/>
      <c r="X3" s="118"/>
      <c r="Y3" s="118"/>
      <c r="Z3" s="118"/>
      <c r="AA3" s="10"/>
      <c r="AB3" s="10"/>
      <c r="AC3" s="10"/>
      <c r="AD3" s="10"/>
      <c r="AE3" s="10"/>
      <c r="AF3" s="10"/>
      <c r="AG3" s="10"/>
      <c r="AH3" s="10"/>
    </row>
    <row r="4" spans="1:34" ht="14.4" customHeight="1" x14ac:dyDescent="0.4">
      <c r="A4" s="18"/>
      <c r="B4" s="1"/>
      <c r="C4" s="39"/>
      <c r="D4" s="40"/>
      <c r="E4" s="40"/>
      <c r="F4" s="40"/>
      <c r="G4" s="39"/>
      <c r="H4" s="39"/>
      <c r="I4" s="2"/>
      <c r="J4" s="10"/>
      <c r="K4" s="118"/>
      <c r="L4" s="118"/>
      <c r="M4" s="118"/>
      <c r="N4" s="118"/>
      <c r="O4" s="118"/>
      <c r="P4" s="118"/>
      <c r="Q4" s="118"/>
      <c r="R4" s="118"/>
      <c r="S4" s="118"/>
      <c r="T4" s="118"/>
      <c r="U4" s="118"/>
      <c r="V4" s="118"/>
      <c r="W4" s="118"/>
      <c r="X4" s="118"/>
      <c r="Y4" s="118"/>
      <c r="Z4" s="118"/>
      <c r="AA4" s="10"/>
      <c r="AB4" s="10"/>
      <c r="AC4" s="10"/>
      <c r="AD4" s="10"/>
      <c r="AE4" s="10"/>
      <c r="AF4" s="10"/>
      <c r="AG4" s="10"/>
      <c r="AH4" s="10"/>
    </row>
    <row r="5" spans="1:34" ht="4.2" customHeight="1" x14ac:dyDescent="0.4">
      <c r="A5" s="18"/>
      <c r="B5" s="1"/>
      <c r="C5" s="1"/>
      <c r="D5" s="40"/>
      <c r="E5" s="40"/>
      <c r="F5" s="40"/>
      <c r="G5" s="1"/>
      <c r="H5" s="1"/>
      <c r="I5" s="1"/>
      <c r="J5" s="10"/>
      <c r="K5" s="118"/>
      <c r="L5" s="118"/>
      <c r="M5" s="118"/>
      <c r="N5" s="118"/>
      <c r="O5" s="118"/>
      <c r="P5" s="118"/>
      <c r="Q5" s="118"/>
      <c r="R5" s="118"/>
      <c r="S5" s="118"/>
      <c r="T5" s="118"/>
      <c r="U5" s="118"/>
      <c r="V5" s="118"/>
      <c r="W5" s="118"/>
      <c r="X5" s="118"/>
      <c r="Y5" s="118"/>
      <c r="Z5" s="118"/>
      <c r="AA5" s="10"/>
      <c r="AB5" s="10"/>
      <c r="AC5" s="10"/>
      <c r="AD5" s="10"/>
      <c r="AE5" s="10"/>
      <c r="AF5" s="10"/>
      <c r="AG5" s="10"/>
      <c r="AH5" s="10"/>
    </row>
    <row r="6" spans="1:34" ht="18" customHeight="1" x14ac:dyDescent="0.4">
      <c r="A6" s="18"/>
      <c r="B6" s="1"/>
      <c r="C6" s="1"/>
      <c r="D6" s="40"/>
      <c r="E6" s="40"/>
      <c r="F6" s="134" t="s">
        <v>608</v>
      </c>
      <c r="G6" s="19" t="s">
        <v>610</v>
      </c>
      <c r="H6" s="1"/>
      <c r="I6" s="1"/>
      <c r="J6" s="10"/>
      <c r="K6" s="118"/>
      <c r="L6" s="118"/>
      <c r="M6" s="118"/>
      <c r="N6" s="118"/>
      <c r="O6" s="118"/>
      <c r="P6" s="118"/>
      <c r="Q6" s="118"/>
      <c r="R6" s="118"/>
      <c r="S6" s="118"/>
      <c r="T6" s="118"/>
      <c r="U6" s="118"/>
      <c r="V6" s="118"/>
      <c r="W6" s="118"/>
      <c r="X6" s="118"/>
      <c r="Y6" s="118"/>
      <c r="Z6" s="118"/>
      <c r="AA6" s="10"/>
      <c r="AB6" s="10"/>
      <c r="AC6" s="10"/>
      <c r="AD6" s="10"/>
      <c r="AE6" s="10"/>
      <c r="AF6" s="10"/>
      <c r="AG6" s="10"/>
      <c r="AH6" s="10"/>
    </row>
    <row r="7" spans="1:34" ht="10.199999999999999" customHeight="1" thickBot="1" x14ac:dyDescent="0.35">
      <c r="A7" s="18"/>
      <c r="B7" s="1"/>
      <c r="C7" s="1"/>
      <c r="D7" s="4"/>
      <c r="E7" s="4"/>
      <c r="F7" s="1"/>
      <c r="G7" s="1"/>
      <c r="H7" s="1"/>
      <c r="I7" s="1"/>
      <c r="J7" s="10"/>
      <c r="K7" s="118"/>
      <c r="L7" s="118"/>
      <c r="M7" s="118"/>
      <c r="N7" s="118"/>
      <c r="O7" s="118"/>
      <c r="P7" s="118"/>
      <c r="Q7" s="118"/>
      <c r="R7" s="118"/>
      <c r="S7" s="118"/>
      <c r="T7" s="118"/>
      <c r="U7" s="118"/>
      <c r="V7" s="118"/>
      <c r="W7" s="118"/>
      <c r="X7" s="118"/>
      <c r="Y7" s="118"/>
      <c r="Z7" s="118"/>
      <c r="AA7" s="10"/>
      <c r="AB7" s="10"/>
      <c r="AC7" s="10"/>
      <c r="AD7" s="10"/>
      <c r="AE7" s="10"/>
      <c r="AF7" s="10"/>
      <c r="AG7" s="10"/>
      <c r="AH7" s="10"/>
    </row>
    <row r="8" spans="1:34" ht="8.4" customHeight="1" thickTop="1" x14ac:dyDescent="0.3">
      <c r="A8" s="18"/>
      <c r="B8" s="41"/>
      <c r="C8" s="42"/>
      <c r="D8" s="42"/>
      <c r="E8" s="42"/>
      <c r="F8" s="42"/>
      <c r="G8" s="42"/>
      <c r="H8" s="42"/>
      <c r="I8" s="43"/>
      <c r="J8" s="10"/>
      <c r="K8" s="118"/>
      <c r="L8" s="118"/>
      <c r="M8" s="118"/>
      <c r="N8" s="118"/>
      <c r="O8" s="118"/>
      <c r="P8" s="118"/>
      <c r="Q8" s="118"/>
      <c r="R8" s="118"/>
      <c r="S8" s="118"/>
      <c r="T8" s="118"/>
      <c r="U8" s="118"/>
      <c r="V8" s="118"/>
      <c r="W8" s="118"/>
      <c r="X8" s="118"/>
      <c r="Y8" s="118"/>
      <c r="Z8" s="118"/>
      <c r="AA8" s="10"/>
      <c r="AB8" s="10"/>
      <c r="AC8" s="10"/>
      <c r="AD8" s="10"/>
      <c r="AE8" s="10"/>
      <c r="AF8" s="10"/>
      <c r="AG8" s="10"/>
      <c r="AH8" s="10"/>
    </row>
    <row r="9" spans="1:34" ht="57" customHeight="1" x14ac:dyDescent="0.3">
      <c r="A9" s="18"/>
      <c r="B9" s="44"/>
      <c r="C9" s="175" t="s">
        <v>644</v>
      </c>
      <c r="D9" s="175"/>
      <c r="E9" s="175"/>
      <c r="F9" s="175"/>
      <c r="G9" s="175"/>
      <c r="H9" s="175"/>
      <c r="I9" s="45"/>
      <c r="J9" s="10"/>
      <c r="K9" s="118"/>
      <c r="L9" s="118"/>
      <c r="M9" s="118"/>
      <c r="N9" s="118"/>
      <c r="O9" s="118"/>
      <c r="P9" s="118"/>
      <c r="Q9" s="118"/>
      <c r="R9" s="118"/>
      <c r="S9" s="118"/>
      <c r="T9" s="118"/>
      <c r="U9" s="118"/>
      <c r="V9" s="118"/>
      <c r="W9" s="118"/>
      <c r="X9" s="118"/>
      <c r="Y9" s="118"/>
      <c r="Z9" s="118"/>
      <c r="AA9" s="10"/>
      <c r="AB9" s="10"/>
      <c r="AC9" s="10"/>
      <c r="AD9" s="10"/>
      <c r="AE9" s="10"/>
      <c r="AF9" s="10"/>
      <c r="AG9" s="10"/>
      <c r="AH9" s="10"/>
    </row>
    <row r="10" spans="1:34" ht="22.2" customHeight="1" x14ac:dyDescent="0.3">
      <c r="A10" s="18"/>
      <c r="B10" s="44"/>
      <c r="C10" s="176" t="str">
        <f>"POUR LA RAPPORT DE DONNÉES POUR LES PLANTATIONS DE BANANE "&amp;IF(ISBLANK(G6),"(indiquer le type de banane dans la cellule G6)",UPPER(G6))&amp;" DE "&amp;C23</f>
        <v>POUR LA RAPPORT DE DONNÉES POUR LES PLANTATIONS DE BANANE CONVENTIONNELLE DE CAMEROUN</v>
      </c>
      <c r="D10" s="176"/>
      <c r="E10" s="176"/>
      <c r="F10" s="176"/>
      <c r="G10" s="176"/>
      <c r="H10" s="176"/>
      <c r="I10" s="45"/>
      <c r="J10" s="10"/>
      <c r="K10" s="118"/>
      <c r="L10" s="118"/>
      <c r="M10" s="118"/>
      <c r="N10" s="118"/>
      <c r="O10" s="118"/>
      <c r="P10" s="118"/>
      <c r="Q10" s="118"/>
      <c r="R10" s="118"/>
      <c r="S10" s="118"/>
      <c r="T10" s="118"/>
      <c r="U10" s="118"/>
      <c r="V10" s="118"/>
      <c r="W10" s="118"/>
      <c r="X10" s="118"/>
      <c r="Y10" s="118"/>
      <c r="Z10" s="118"/>
      <c r="AA10" s="10"/>
      <c r="AB10" s="10"/>
      <c r="AC10" s="10"/>
      <c r="AD10" s="10"/>
      <c r="AE10" s="10"/>
      <c r="AF10" s="10"/>
      <c r="AG10" s="10"/>
      <c r="AH10" s="10"/>
    </row>
    <row r="11" spans="1:34" ht="8.4" customHeight="1" thickBot="1" x14ac:dyDescent="0.35">
      <c r="A11" s="18"/>
      <c r="B11" s="44"/>
      <c r="C11" s="46"/>
      <c r="D11" s="46"/>
      <c r="E11" s="46"/>
      <c r="F11" s="46"/>
      <c r="G11" s="46"/>
      <c r="H11" s="46"/>
      <c r="I11" s="45"/>
      <c r="J11" s="10"/>
      <c r="K11" s="118"/>
      <c r="L11" s="118"/>
      <c r="M11" s="118"/>
      <c r="N11" s="118"/>
      <c r="O11" s="118"/>
      <c r="P11" s="118"/>
      <c r="Q11" s="118"/>
      <c r="R11" s="118"/>
      <c r="S11" s="118"/>
      <c r="T11" s="118"/>
      <c r="U11" s="118"/>
      <c r="V11" s="118"/>
      <c r="W11" s="118"/>
      <c r="X11" s="118"/>
      <c r="Y11" s="118"/>
      <c r="Z11" s="118"/>
      <c r="AA11" s="10"/>
      <c r="AB11" s="10"/>
      <c r="AC11" s="10"/>
      <c r="AD11" s="10"/>
      <c r="AE11" s="10"/>
      <c r="AF11" s="10"/>
      <c r="AG11" s="10"/>
      <c r="AH11" s="10"/>
    </row>
    <row r="12" spans="1:34" ht="10.95" customHeight="1" thickTop="1" x14ac:dyDescent="0.3">
      <c r="A12" s="18"/>
      <c r="B12" s="44"/>
      <c r="C12" s="177" t="s">
        <v>645</v>
      </c>
      <c r="D12" s="178"/>
      <c r="E12" s="178"/>
      <c r="F12" s="178"/>
      <c r="G12" s="178"/>
      <c r="H12" s="179"/>
      <c r="I12" s="45"/>
      <c r="J12" s="10"/>
      <c r="K12" s="118"/>
      <c r="L12" s="118"/>
      <c r="M12" s="118"/>
      <c r="N12" s="118"/>
      <c r="O12" s="118"/>
      <c r="P12" s="118"/>
      <c r="Q12" s="118"/>
      <c r="R12" s="118"/>
      <c r="S12" s="118"/>
      <c r="T12" s="118"/>
      <c r="U12" s="118"/>
      <c r="V12" s="118"/>
      <c r="W12" s="118"/>
      <c r="X12" s="118"/>
      <c r="Y12" s="118"/>
      <c r="Z12" s="118"/>
      <c r="AA12" s="10"/>
      <c r="AB12" s="10"/>
      <c r="AC12" s="10"/>
      <c r="AD12" s="10"/>
      <c r="AE12" s="10"/>
      <c r="AF12" s="10"/>
      <c r="AG12" s="10"/>
      <c r="AH12" s="10"/>
    </row>
    <row r="13" spans="1:34" ht="10.95" customHeight="1" x14ac:dyDescent="0.3">
      <c r="A13" s="18"/>
      <c r="B13" s="44"/>
      <c r="C13" s="180"/>
      <c r="D13" s="181"/>
      <c r="E13" s="181"/>
      <c r="F13" s="181"/>
      <c r="G13" s="181"/>
      <c r="H13" s="182"/>
      <c r="I13" s="45"/>
      <c r="J13" s="10"/>
      <c r="K13" s="118"/>
      <c r="L13" s="118"/>
      <c r="M13" s="118"/>
      <c r="N13" s="118"/>
      <c r="O13" s="118"/>
      <c r="P13" s="118"/>
      <c r="Q13" s="118"/>
      <c r="R13" s="118"/>
      <c r="S13" s="118"/>
      <c r="T13" s="118"/>
      <c r="U13" s="118"/>
      <c r="V13" s="118"/>
      <c r="W13" s="118"/>
      <c r="X13" s="118"/>
      <c r="Y13" s="118"/>
      <c r="Z13" s="118"/>
      <c r="AA13" s="10"/>
      <c r="AB13" s="10"/>
      <c r="AC13" s="10"/>
      <c r="AD13" s="10"/>
      <c r="AE13" s="10"/>
      <c r="AF13" s="10"/>
      <c r="AG13" s="10"/>
      <c r="AH13" s="10"/>
    </row>
    <row r="14" spans="1:34" ht="10.95" customHeight="1" x14ac:dyDescent="0.3">
      <c r="A14" s="18"/>
      <c r="B14" s="44"/>
      <c r="C14" s="180"/>
      <c r="D14" s="181"/>
      <c r="E14" s="181"/>
      <c r="F14" s="181"/>
      <c r="G14" s="181"/>
      <c r="H14" s="182"/>
      <c r="I14" s="45"/>
      <c r="J14" s="10"/>
      <c r="K14" s="118"/>
      <c r="L14" s="118"/>
      <c r="M14" s="118"/>
      <c r="N14" s="118"/>
      <c r="O14" s="118"/>
      <c r="P14" s="118"/>
      <c r="Q14" s="118"/>
      <c r="R14" s="118"/>
      <c r="S14" s="118"/>
      <c r="T14" s="118"/>
      <c r="U14" s="118"/>
      <c r="V14" s="118"/>
      <c r="W14" s="118"/>
      <c r="X14" s="118"/>
      <c r="Y14" s="118"/>
      <c r="Z14" s="118"/>
      <c r="AA14" s="10"/>
      <c r="AB14" s="10"/>
      <c r="AC14" s="10"/>
      <c r="AD14" s="10"/>
      <c r="AE14" s="10"/>
      <c r="AF14" s="10"/>
      <c r="AG14" s="10"/>
      <c r="AH14" s="10"/>
    </row>
    <row r="15" spans="1:34" ht="10.95" customHeight="1" x14ac:dyDescent="0.3">
      <c r="A15" s="18"/>
      <c r="B15" s="44"/>
      <c r="C15" s="180"/>
      <c r="D15" s="181"/>
      <c r="E15" s="181"/>
      <c r="F15" s="181"/>
      <c r="G15" s="181"/>
      <c r="H15" s="182"/>
      <c r="I15" s="45"/>
      <c r="J15" s="10"/>
      <c r="K15" s="118"/>
      <c r="L15" s="118"/>
      <c r="M15" s="118"/>
      <c r="N15" s="118"/>
      <c r="O15" s="118"/>
      <c r="P15" s="118"/>
      <c r="Q15" s="118"/>
      <c r="R15" s="118"/>
      <c r="S15" s="118"/>
      <c r="T15" s="118"/>
      <c r="U15" s="118"/>
      <c r="V15" s="118"/>
      <c r="W15" s="118"/>
      <c r="X15" s="118"/>
      <c r="Y15" s="118"/>
      <c r="Z15" s="118"/>
      <c r="AA15" s="10"/>
      <c r="AB15" s="10"/>
      <c r="AC15" s="10"/>
      <c r="AD15" s="10"/>
      <c r="AE15" s="10"/>
      <c r="AF15" s="10"/>
      <c r="AG15" s="10"/>
      <c r="AH15" s="10"/>
    </row>
    <row r="16" spans="1:34" ht="10.95" customHeight="1" x14ac:dyDescent="0.3">
      <c r="A16" s="18"/>
      <c r="B16" s="44"/>
      <c r="C16" s="180"/>
      <c r="D16" s="181"/>
      <c r="E16" s="181"/>
      <c r="F16" s="181"/>
      <c r="G16" s="181"/>
      <c r="H16" s="182"/>
      <c r="I16" s="45"/>
      <c r="J16" s="10"/>
      <c r="K16" s="118"/>
      <c r="L16" s="118"/>
      <c r="M16" s="118"/>
      <c r="N16" s="118"/>
      <c r="O16" s="118"/>
      <c r="P16" s="118"/>
      <c r="Q16" s="118"/>
      <c r="R16" s="118"/>
      <c r="S16" s="118"/>
      <c r="T16" s="118"/>
      <c r="U16" s="118"/>
      <c r="V16" s="118"/>
      <c r="W16" s="118"/>
      <c r="X16" s="118"/>
      <c r="Y16" s="118"/>
      <c r="Z16" s="118"/>
      <c r="AA16" s="10"/>
      <c r="AB16" s="10"/>
      <c r="AC16" s="10"/>
      <c r="AD16" s="10"/>
      <c r="AE16" s="10"/>
      <c r="AF16" s="10"/>
      <c r="AG16" s="10"/>
      <c r="AH16" s="10"/>
    </row>
    <row r="17" spans="1:34 15861:15863" ht="10.95" customHeight="1" x14ac:dyDescent="0.3">
      <c r="A17" s="18"/>
      <c r="B17" s="44"/>
      <c r="C17" s="180"/>
      <c r="D17" s="181"/>
      <c r="E17" s="181"/>
      <c r="F17" s="181"/>
      <c r="G17" s="181"/>
      <c r="H17" s="182"/>
      <c r="I17" s="45"/>
      <c r="J17" s="10"/>
      <c r="K17" s="118"/>
      <c r="L17" s="118"/>
      <c r="M17" s="118"/>
      <c r="N17" s="118"/>
      <c r="O17" s="118"/>
      <c r="P17" s="118"/>
      <c r="Q17" s="118"/>
      <c r="R17" s="118"/>
      <c r="S17" s="118"/>
      <c r="T17" s="118"/>
      <c r="U17" s="118"/>
      <c r="V17" s="118"/>
      <c r="W17" s="118"/>
      <c r="X17" s="118"/>
      <c r="Y17" s="118"/>
      <c r="Z17" s="118"/>
      <c r="AA17" s="10"/>
      <c r="AB17" s="10"/>
      <c r="AC17" s="10"/>
      <c r="AD17" s="10"/>
      <c r="AE17" s="10"/>
      <c r="AF17" s="10"/>
      <c r="AG17" s="10"/>
      <c r="AH17" s="10"/>
    </row>
    <row r="18" spans="1:34 15861:15863" ht="10.95" customHeight="1" x14ac:dyDescent="0.3">
      <c r="A18" s="18"/>
      <c r="B18" s="44"/>
      <c r="C18" s="180"/>
      <c r="D18" s="181"/>
      <c r="E18" s="181"/>
      <c r="F18" s="181"/>
      <c r="G18" s="181"/>
      <c r="H18" s="182"/>
      <c r="I18" s="45"/>
      <c r="J18" s="10"/>
      <c r="K18" s="118"/>
      <c r="L18" s="118"/>
      <c r="M18" s="118"/>
      <c r="N18" s="118"/>
      <c r="O18" s="118"/>
      <c r="P18" s="118"/>
      <c r="Q18" s="118"/>
      <c r="R18" s="118"/>
      <c r="S18" s="118"/>
      <c r="T18" s="118"/>
      <c r="U18" s="118"/>
      <c r="V18" s="118"/>
      <c r="W18" s="118"/>
      <c r="X18" s="118"/>
      <c r="Y18" s="118"/>
      <c r="Z18" s="118"/>
      <c r="AA18" s="10"/>
      <c r="AB18" s="10"/>
      <c r="AC18" s="10"/>
      <c r="AD18" s="10"/>
      <c r="AE18" s="10"/>
      <c r="AF18" s="10"/>
      <c r="AG18" s="10"/>
      <c r="AH18" s="10"/>
    </row>
    <row r="19" spans="1:34 15861:15863" ht="10.95" customHeight="1" thickBot="1" x14ac:dyDescent="0.35">
      <c r="A19" s="18"/>
      <c r="B19" s="44"/>
      <c r="C19" s="183"/>
      <c r="D19" s="184"/>
      <c r="E19" s="184"/>
      <c r="F19" s="184"/>
      <c r="G19" s="184"/>
      <c r="H19" s="185"/>
      <c r="I19" s="45"/>
      <c r="J19" s="10"/>
      <c r="K19" s="118"/>
      <c r="L19" s="118"/>
      <c r="M19" s="118"/>
      <c r="N19" s="118"/>
      <c r="O19" s="118"/>
      <c r="P19" s="118"/>
      <c r="Q19" s="118"/>
      <c r="R19" s="118"/>
      <c r="S19" s="118"/>
      <c r="T19" s="118"/>
      <c r="U19" s="118"/>
      <c r="V19" s="118"/>
      <c r="W19" s="118"/>
      <c r="X19" s="118"/>
      <c r="Y19" s="118"/>
      <c r="Z19" s="118"/>
      <c r="AA19" s="10"/>
      <c r="AB19" s="10"/>
      <c r="AC19" s="10"/>
      <c r="AD19" s="10"/>
      <c r="AE19" s="10"/>
      <c r="AF19" s="10"/>
      <c r="AG19" s="10"/>
      <c r="AH19" s="10"/>
    </row>
    <row r="20" spans="1:34 15861:15863" ht="9.6" customHeight="1" thickTop="1" x14ac:dyDescent="0.3">
      <c r="A20" s="18"/>
      <c r="B20" s="44"/>
      <c r="C20" s="47"/>
      <c r="D20" s="47"/>
      <c r="E20" s="47"/>
      <c r="F20" s="47"/>
      <c r="G20" s="47"/>
      <c r="H20" s="47"/>
      <c r="I20" s="45"/>
      <c r="J20" s="10"/>
      <c r="K20" s="118"/>
      <c r="L20" s="118"/>
      <c r="M20" s="118"/>
      <c r="N20" s="118"/>
      <c r="O20" s="118"/>
      <c r="P20" s="118"/>
      <c r="Q20" s="118"/>
      <c r="R20" s="118"/>
      <c r="S20" s="118"/>
      <c r="T20" s="118"/>
      <c r="U20" s="118"/>
      <c r="V20" s="118"/>
      <c r="W20" s="118"/>
      <c r="X20" s="118"/>
      <c r="Y20" s="118"/>
      <c r="Z20" s="118"/>
      <c r="AA20" s="10"/>
      <c r="AB20" s="10"/>
      <c r="AC20" s="10"/>
      <c r="AD20" s="10"/>
      <c r="AE20" s="10"/>
      <c r="AF20" s="10"/>
      <c r="AG20" s="10"/>
      <c r="AH20" s="10"/>
    </row>
    <row r="21" spans="1:34 15861:15863" ht="20.399999999999999" customHeight="1" x14ac:dyDescent="0.3">
      <c r="A21" s="18"/>
      <c r="B21" s="44"/>
      <c r="C21" s="48"/>
      <c r="D21" s="202" t="str">
        <f>"FR: Document explicatif"</f>
        <v>FR: Document explicatif</v>
      </c>
      <c r="E21" s="202"/>
      <c r="F21" s="49"/>
      <c r="G21" s="187"/>
      <c r="H21" s="187"/>
      <c r="I21" s="45"/>
      <c r="J21" s="10"/>
      <c r="K21" s="118"/>
      <c r="L21" s="118"/>
      <c r="M21" s="118"/>
      <c r="N21" s="118"/>
      <c r="O21" s="118"/>
      <c r="P21" s="118"/>
      <c r="Q21" s="118"/>
      <c r="R21" s="118"/>
      <c r="S21" s="118"/>
      <c r="T21" s="118"/>
      <c r="U21" s="118"/>
      <c r="V21" s="118"/>
      <c r="W21" s="118"/>
      <c r="X21" s="118"/>
      <c r="Y21" s="118"/>
      <c r="Z21" s="118"/>
      <c r="AA21" s="10"/>
      <c r="AB21" s="10"/>
      <c r="AC21" s="10"/>
      <c r="AD21" s="10"/>
      <c r="AE21" s="10"/>
      <c r="AF21" s="10"/>
      <c r="AG21" s="10"/>
      <c r="AH21" s="10"/>
    </row>
    <row r="22" spans="1:34 15861:15863" ht="7.95" customHeight="1" x14ac:dyDescent="0.3">
      <c r="A22" s="18"/>
      <c r="B22" s="44"/>
      <c r="C22" s="50"/>
      <c r="D22" s="50"/>
      <c r="E22" s="50"/>
      <c r="F22" s="50"/>
      <c r="G22" s="50"/>
      <c r="H22" s="50"/>
      <c r="I22" s="45"/>
      <c r="J22" s="10"/>
      <c r="K22" s="118"/>
      <c r="L22" s="118"/>
      <c r="M22" s="118"/>
      <c r="N22" s="118"/>
      <c r="O22" s="118"/>
      <c r="P22" s="118"/>
      <c r="Q22" s="118"/>
      <c r="R22" s="118"/>
      <c r="S22" s="118"/>
      <c r="T22" s="118"/>
      <c r="U22" s="118"/>
      <c r="V22" s="118"/>
      <c r="W22" s="118"/>
      <c r="X22" s="118"/>
      <c r="Y22" s="118"/>
      <c r="Z22" s="118"/>
      <c r="AA22" s="10"/>
      <c r="AB22" s="10"/>
      <c r="AC22" s="10"/>
      <c r="AD22" s="10"/>
      <c r="AE22" s="10"/>
      <c r="AF22" s="10"/>
      <c r="AG22" s="10"/>
      <c r="AH22" s="10"/>
    </row>
    <row r="23" spans="1:34 15861:15863" ht="30" x14ac:dyDescent="0.3">
      <c r="A23" s="18"/>
      <c r="B23" s="44"/>
      <c r="C23" s="200" t="s">
        <v>605</v>
      </c>
      <c r="D23" s="200"/>
      <c r="E23" s="200"/>
      <c r="F23" s="200"/>
      <c r="G23" s="200"/>
      <c r="H23" s="200"/>
      <c r="I23" s="45"/>
      <c r="J23" s="10"/>
      <c r="K23" s="118"/>
      <c r="L23" s="118"/>
      <c r="M23" s="118"/>
      <c r="N23" s="118"/>
      <c r="O23" s="118"/>
      <c r="P23" s="118"/>
      <c r="Q23" s="118"/>
      <c r="R23" s="118"/>
      <c r="S23" s="118"/>
      <c r="T23" s="118"/>
      <c r="U23" s="118"/>
      <c r="V23" s="118"/>
      <c r="W23" s="118"/>
      <c r="X23" s="118"/>
      <c r="Y23" s="118"/>
      <c r="Z23" s="118"/>
      <c r="AA23" s="10"/>
      <c r="AB23" s="10"/>
      <c r="AC23" s="10"/>
      <c r="AD23" s="10"/>
      <c r="AE23" s="10"/>
      <c r="AF23" s="10"/>
      <c r="AG23" s="10"/>
      <c r="AH23" s="10"/>
    </row>
    <row r="24" spans="1:34 15861:15863" ht="21.6" thickBot="1" x14ac:dyDescent="0.35">
      <c r="A24" s="18"/>
      <c r="B24" s="44"/>
      <c r="C24" s="201" t="str">
        <f>"BANANE "&amp;IF(ISBLANK(G6),"(indiquer le type de banane dans la cellule G6)",UPPER(G6))</f>
        <v>BANANE CONVENTIONNELLE</v>
      </c>
      <c r="D24" s="201"/>
      <c r="E24" s="201"/>
      <c r="F24" s="201"/>
      <c r="G24" s="201"/>
      <c r="H24" s="201"/>
      <c r="I24" s="45"/>
      <c r="J24" s="10"/>
      <c r="K24" s="118"/>
      <c r="L24" s="118"/>
      <c r="M24" s="118"/>
      <c r="N24" s="118"/>
      <c r="O24" s="118"/>
      <c r="P24" s="118"/>
      <c r="Q24" s="118"/>
      <c r="R24" s="118"/>
      <c r="S24" s="118"/>
      <c r="T24" s="118"/>
      <c r="U24" s="118"/>
      <c r="V24" s="118"/>
      <c r="W24" s="118"/>
      <c r="X24" s="118"/>
      <c r="Y24" s="118"/>
      <c r="Z24" s="118"/>
      <c r="AA24" s="10"/>
      <c r="AB24" s="10"/>
      <c r="AC24" s="10"/>
      <c r="AD24" s="10"/>
      <c r="AE24" s="10"/>
      <c r="AF24" s="10"/>
      <c r="AG24" s="10"/>
      <c r="AH24" s="10"/>
    </row>
    <row r="25" spans="1:34 15861:15863" ht="33" customHeight="1" thickBot="1" x14ac:dyDescent="0.35">
      <c r="A25" s="18"/>
      <c r="B25" s="44"/>
      <c r="C25" s="195" t="s">
        <v>607</v>
      </c>
      <c r="D25" s="196"/>
      <c r="E25" s="196"/>
      <c r="F25" s="196"/>
      <c r="G25" s="196"/>
      <c r="H25" s="197"/>
      <c r="I25" s="45"/>
      <c r="J25" s="10"/>
      <c r="K25" s="118"/>
      <c r="L25" s="118"/>
      <c r="M25" s="118"/>
      <c r="N25" s="118"/>
      <c r="O25" s="118"/>
      <c r="P25" s="118"/>
      <c r="Q25" s="118"/>
      <c r="R25" s="118"/>
      <c r="S25" s="118"/>
      <c r="T25" s="118"/>
      <c r="U25" s="118"/>
      <c r="V25" s="118"/>
      <c r="W25" s="118"/>
      <c r="X25" s="118"/>
      <c r="Y25" s="118"/>
      <c r="Z25" s="118"/>
      <c r="AA25" s="10"/>
      <c r="AB25" s="10"/>
      <c r="AC25" s="10"/>
      <c r="AD25" s="10"/>
      <c r="AE25" s="10"/>
      <c r="AF25" s="10"/>
      <c r="AG25" s="10"/>
      <c r="AH25" s="10"/>
    </row>
    <row r="26" spans="1:34 15861:15863" ht="8.4" customHeight="1" x14ac:dyDescent="0.3">
      <c r="A26" s="18"/>
      <c r="B26" s="44"/>
      <c r="C26" s="51"/>
      <c r="D26" s="52"/>
      <c r="E26" s="52"/>
      <c r="F26" s="52"/>
      <c r="G26" s="52"/>
      <c r="H26" s="50"/>
      <c r="I26" s="45"/>
      <c r="J26" s="10"/>
      <c r="K26" s="118"/>
      <c r="L26" s="118"/>
      <c r="M26" s="118"/>
      <c r="N26" s="118"/>
      <c r="O26" s="118"/>
      <c r="P26" s="118"/>
      <c r="Q26" s="118"/>
      <c r="R26" s="118"/>
      <c r="S26" s="118"/>
      <c r="T26" s="118"/>
      <c r="U26" s="118"/>
      <c r="V26" s="118"/>
      <c r="W26" s="118"/>
      <c r="X26" s="118"/>
      <c r="Y26" s="118"/>
      <c r="Z26" s="118"/>
      <c r="AA26" s="10"/>
      <c r="AB26" s="10"/>
      <c r="AC26" s="10"/>
      <c r="AD26" s="10"/>
      <c r="AE26" s="10"/>
      <c r="AF26" s="10"/>
      <c r="AG26" s="10"/>
      <c r="AH26" s="10"/>
      <c r="WLA26" s="13"/>
      <c r="WLB26" s="13"/>
      <c r="WLC26" s="13"/>
    </row>
    <row r="27" spans="1:34 15861:15863" ht="15.6" customHeight="1" x14ac:dyDescent="0.3">
      <c r="A27" s="18"/>
      <c r="B27" s="44"/>
      <c r="C27" s="53"/>
      <c r="D27" s="54"/>
      <c r="E27" s="52"/>
      <c r="F27" s="52"/>
      <c r="G27" s="52"/>
      <c r="H27" s="50"/>
      <c r="I27" s="45"/>
      <c r="J27" s="10"/>
      <c r="K27" s="118"/>
      <c r="L27" s="118"/>
      <c r="M27" s="118"/>
      <c r="N27" s="118"/>
      <c r="O27" s="118"/>
      <c r="P27" s="118"/>
      <c r="Q27" s="118"/>
      <c r="R27" s="118"/>
      <c r="S27" s="118"/>
      <c r="T27" s="118"/>
      <c r="U27" s="118"/>
      <c r="V27" s="118"/>
      <c r="W27" s="118"/>
      <c r="X27" s="118"/>
      <c r="Y27" s="118"/>
      <c r="Z27" s="118"/>
      <c r="AA27" s="10"/>
      <c r="AB27" s="10"/>
      <c r="AC27" s="10"/>
      <c r="AD27" s="10"/>
      <c r="AE27" s="10"/>
      <c r="AF27" s="10"/>
      <c r="AG27" s="10"/>
      <c r="AH27" s="10"/>
      <c r="WLA27" s="13"/>
      <c r="WLB27" s="13"/>
      <c r="WLC27" s="13"/>
    </row>
    <row r="28" spans="1:34 15861:15863" ht="15.6" customHeight="1" x14ac:dyDescent="0.3">
      <c r="A28" s="18"/>
      <c r="B28" s="44"/>
      <c r="C28" s="55" t="str">
        <f>"IDENTIFICATION DE LA PLANTATION DE BANANE "&amp;IF(ISBLANK(G6),"(indiquer le type de banane dans la cellule G6)",UPPER(G6))&amp;" AVEC CERTIFICATION FAIRTRADE"</f>
        <v>IDENTIFICATION DE LA PLANTATION DE BANANE CONVENTIONNELLE AVEC CERTIFICATION FAIRTRADE</v>
      </c>
      <c r="D28" s="56"/>
      <c r="E28" s="52"/>
      <c r="F28" s="52"/>
      <c r="G28" s="52"/>
      <c r="H28" s="50"/>
      <c r="I28" s="45"/>
      <c r="J28" s="10"/>
      <c r="K28" s="118"/>
      <c r="L28" s="118"/>
      <c r="M28" s="118"/>
      <c r="N28" s="118"/>
      <c r="O28" s="118"/>
      <c r="P28" s="118"/>
      <c r="Q28" s="118"/>
      <c r="R28" s="118"/>
      <c r="S28" s="118"/>
      <c r="T28" s="118"/>
      <c r="U28" s="118"/>
      <c r="V28" s="118"/>
      <c r="W28" s="118"/>
      <c r="X28" s="118"/>
      <c r="Y28" s="118"/>
      <c r="Z28" s="118"/>
      <c r="AA28" s="10"/>
      <c r="AB28" s="10"/>
      <c r="AC28" s="10"/>
      <c r="AD28" s="10"/>
      <c r="AE28" s="10"/>
      <c r="AF28" s="10"/>
      <c r="AG28" s="10"/>
      <c r="AH28" s="10"/>
      <c r="WLA28" s="13"/>
      <c r="WLB28" s="13"/>
      <c r="WLC28" s="13"/>
    </row>
    <row r="29" spans="1:34 15861:15863" ht="15.6" customHeight="1" x14ac:dyDescent="0.3">
      <c r="A29" s="18"/>
      <c r="B29" s="44"/>
      <c r="C29" s="57" t="s">
        <v>609</v>
      </c>
      <c r="D29" s="17"/>
      <c r="E29" s="52"/>
      <c r="F29" s="52"/>
      <c r="G29" s="52"/>
      <c r="H29" s="50"/>
      <c r="I29" s="45"/>
      <c r="J29" s="10"/>
      <c r="K29" s="118"/>
      <c r="L29" s="118"/>
      <c r="M29" s="118"/>
      <c r="N29" s="118"/>
      <c r="O29" s="118"/>
      <c r="P29" s="118"/>
      <c r="Q29" s="118"/>
      <c r="R29" s="118"/>
      <c r="S29" s="118"/>
      <c r="T29" s="118"/>
      <c r="U29" s="118"/>
      <c r="V29" s="118"/>
      <c r="W29" s="118"/>
      <c r="X29" s="118"/>
      <c r="Y29" s="118"/>
      <c r="Z29" s="118"/>
      <c r="AA29" s="10"/>
      <c r="AB29" s="10"/>
      <c r="AC29" s="10"/>
      <c r="AD29" s="10"/>
      <c r="AE29" s="10"/>
      <c r="AF29" s="10"/>
      <c r="AG29" s="10"/>
      <c r="AH29" s="10"/>
      <c r="WLA29" s="13"/>
      <c r="WLB29" s="13"/>
      <c r="WLC29" s="13"/>
    </row>
    <row r="30" spans="1:34 15861:15863" ht="15.6" customHeight="1" x14ac:dyDescent="0.3">
      <c r="A30" s="18"/>
      <c r="B30" s="44"/>
      <c r="C30" s="58"/>
      <c r="D30" s="58"/>
      <c r="E30" s="58"/>
      <c r="F30" s="58"/>
      <c r="G30" s="58"/>
      <c r="H30" s="58"/>
      <c r="I30" s="45"/>
      <c r="J30" s="10"/>
      <c r="K30" s="118"/>
      <c r="L30" s="118"/>
      <c r="M30" s="118"/>
      <c r="N30" s="118"/>
      <c r="O30" s="118"/>
      <c r="P30" s="118"/>
      <c r="Q30" s="118"/>
      <c r="R30" s="118"/>
      <c r="S30" s="118"/>
      <c r="T30" s="118"/>
      <c r="U30" s="118"/>
      <c r="V30" s="118"/>
      <c r="W30" s="118"/>
      <c r="X30" s="118"/>
      <c r="Y30" s="118"/>
      <c r="Z30" s="118"/>
      <c r="AA30" s="10"/>
      <c r="AB30" s="10"/>
      <c r="AC30" s="10"/>
      <c r="AD30" s="10"/>
      <c r="AE30" s="10"/>
      <c r="AF30" s="10"/>
      <c r="AG30" s="10"/>
      <c r="AH30" s="10"/>
      <c r="WLA30" s="13"/>
      <c r="WLB30" s="13"/>
      <c r="WLC30" s="13"/>
    </row>
    <row r="31" spans="1:34 15861:15863" ht="4.95" customHeight="1" x14ac:dyDescent="0.3">
      <c r="A31" s="18"/>
      <c r="B31" s="44"/>
      <c r="C31" s="52"/>
      <c r="D31" s="52"/>
      <c r="E31" s="52"/>
      <c r="F31" s="52"/>
      <c r="G31" s="52"/>
      <c r="H31" s="50"/>
      <c r="I31" s="45"/>
      <c r="J31" s="10"/>
      <c r="K31" s="118"/>
      <c r="L31" s="118"/>
      <c r="M31" s="118"/>
      <c r="N31" s="118"/>
      <c r="O31" s="118"/>
      <c r="P31" s="118"/>
      <c r="Q31" s="118"/>
      <c r="R31" s="118"/>
      <c r="S31" s="118"/>
      <c r="T31" s="118"/>
      <c r="U31" s="118"/>
      <c r="V31" s="118"/>
      <c r="W31" s="118"/>
      <c r="X31" s="118"/>
      <c r="Y31" s="118"/>
      <c r="Z31" s="118"/>
      <c r="AA31" s="10"/>
      <c r="AB31" s="10"/>
      <c r="AC31" s="10"/>
      <c r="AD31" s="10"/>
      <c r="AE31" s="10"/>
      <c r="AF31" s="10"/>
      <c r="AG31" s="10"/>
      <c r="AH31" s="10"/>
      <c r="WLA31" s="13"/>
      <c r="WLB31" s="13"/>
      <c r="WLC31" s="13"/>
    </row>
    <row r="32" spans="1:34 15861:15863" ht="15.6" customHeight="1" x14ac:dyDescent="0.3">
      <c r="A32" s="18"/>
      <c r="B32" s="44"/>
      <c r="C32" s="142" t="str">
        <f>"DONNÉES DE PRODUCTION DE BANANE "&amp;IF(ISBLANK(G6),"(indiquer le type de banane dans la cellule G6)",UPPER(G6))</f>
        <v>DONNÉES DE PRODUCTION DE BANANE CONVENTIONNELLE</v>
      </c>
      <c r="D32" s="59"/>
      <c r="E32" s="52"/>
      <c r="F32" s="60"/>
      <c r="G32" s="60"/>
      <c r="H32" s="50"/>
      <c r="I32" s="45"/>
      <c r="J32" s="10"/>
      <c r="K32" s="118"/>
      <c r="L32" s="118"/>
      <c r="M32" s="118"/>
      <c r="N32" s="118"/>
      <c r="O32" s="118"/>
      <c r="P32" s="118"/>
      <c r="Q32" s="118"/>
      <c r="R32" s="118"/>
      <c r="S32" s="118"/>
      <c r="T32" s="118"/>
      <c r="U32" s="118"/>
      <c r="V32" s="118"/>
      <c r="W32" s="118"/>
      <c r="X32" s="118"/>
      <c r="Y32" s="118"/>
      <c r="Z32" s="118"/>
      <c r="AA32" s="10"/>
      <c r="AB32" s="10"/>
      <c r="AC32" s="10"/>
      <c r="AD32" s="10"/>
      <c r="AE32" s="10"/>
      <c r="AF32" s="10"/>
      <c r="AG32" s="10"/>
      <c r="AH32" s="10"/>
    </row>
    <row r="33" spans="1:34 15861:15863" ht="15.6" customHeight="1" x14ac:dyDescent="0.3">
      <c r="A33" s="18"/>
      <c r="B33" s="61"/>
      <c r="C33" s="71" t="str">
        <f>"Nombre d'exploitations "&amp;G6&amp;", enregistré sous le numéro FLOid "&amp;D29&amp;":"</f>
        <v>Nombre d'exploitations conventionnelle, enregistré sous le numéro FLOid :</v>
      </c>
      <c r="D33" s="5"/>
      <c r="E33" s="63"/>
      <c r="F33" s="63"/>
      <c r="G33" s="60"/>
      <c r="H33" s="64"/>
      <c r="I33" s="45"/>
      <c r="J33" s="10"/>
      <c r="K33" s="118"/>
      <c r="L33" s="118"/>
      <c r="M33" s="118"/>
      <c r="N33" s="118"/>
      <c r="O33" s="118"/>
      <c r="P33" s="118"/>
      <c r="Q33" s="118"/>
      <c r="R33" s="118"/>
      <c r="S33" s="118"/>
      <c r="T33" s="118"/>
      <c r="U33" s="118"/>
      <c r="V33" s="118"/>
      <c r="W33" s="118"/>
      <c r="X33" s="118"/>
      <c r="Y33" s="118"/>
      <c r="Z33" s="118"/>
      <c r="AA33" s="10"/>
      <c r="AB33" s="10"/>
      <c r="AC33" s="10"/>
      <c r="AD33" s="10"/>
      <c r="AE33" s="10"/>
      <c r="AF33" s="10"/>
      <c r="AG33" s="10"/>
      <c r="AH33" s="10"/>
    </row>
    <row r="34" spans="1:34 15861:15863" ht="15.6" customHeight="1" x14ac:dyDescent="0.3">
      <c r="A34" s="18"/>
      <c r="B34" s="61"/>
      <c r="C34" s="63"/>
      <c r="D34" s="63"/>
      <c r="E34" s="63"/>
      <c r="F34" s="63"/>
      <c r="G34" s="60"/>
      <c r="H34" s="64"/>
      <c r="I34" s="45"/>
      <c r="J34" s="10"/>
      <c r="K34" s="128"/>
      <c r="L34" s="128"/>
      <c r="M34" s="118"/>
      <c r="N34" s="128"/>
      <c r="O34" s="128"/>
      <c r="P34" s="118"/>
      <c r="Q34" s="128"/>
      <c r="R34" s="128"/>
      <c r="S34" s="118"/>
      <c r="T34" s="118"/>
      <c r="U34" s="118"/>
      <c r="V34" s="118"/>
      <c r="W34" s="118"/>
      <c r="X34" s="118"/>
      <c r="Y34" s="118"/>
      <c r="Z34" s="118"/>
      <c r="AA34" s="10"/>
      <c r="AB34" s="10"/>
      <c r="AC34" s="10"/>
      <c r="AD34" s="10"/>
      <c r="AE34" s="10"/>
      <c r="AF34" s="10"/>
      <c r="AG34" s="10"/>
      <c r="AH34" s="10"/>
    </row>
    <row r="35" spans="1:34 15861:15863" ht="15.6" customHeight="1" x14ac:dyDescent="0.3">
      <c r="A35" s="18"/>
      <c r="B35" s="61"/>
      <c r="C35" s="72" t="str">
        <f>"Superficie en production "&amp;IF(ISBLANK(G6),"(indiquer le type de banane dans la cellule G6)","(banane "&amp;(G6)&amp;")")&amp;":"</f>
        <v>Superficie en production (banane conventionnelle):</v>
      </c>
      <c r="D35" s="5"/>
      <c r="E35" s="76" t="s">
        <v>33</v>
      </c>
      <c r="F35" s="65"/>
      <c r="G35" s="60"/>
      <c r="H35" s="64"/>
      <c r="I35" s="45"/>
      <c r="J35" s="10"/>
      <c r="K35" s="128"/>
      <c r="L35" s="128"/>
      <c r="M35" s="118"/>
      <c r="N35" s="128"/>
      <c r="O35" s="128"/>
      <c r="P35" s="118"/>
      <c r="Q35" s="128"/>
      <c r="R35" s="128"/>
      <c r="S35" s="118"/>
      <c r="T35" s="118"/>
      <c r="U35" s="118"/>
      <c r="V35" s="118"/>
      <c r="W35" s="118"/>
      <c r="X35" s="118"/>
      <c r="Y35" s="118"/>
      <c r="Z35" s="118"/>
      <c r="AA35" s="10"/>
      <c r="AB35" s="10"/>
      <c r="AC35" s="10"/>
      <c r="AD35" s="10"/>
      <c r="AE35" s="10"/>
      <c r="AF35" s="10"/>
      <c r="AG35" s="10"/>
      <c r="AH35" s="10"/>
    </row>
    <row r="36" spans="1:34 15861:15863" ht="15.6" customHeight="1" x14ac:dyDescent="0.3">
      <c r="A36" s="18"/>
      <c r="B36" s="44"/>
      <c r="C36" s="73" t="str">
        <f>"(Indiquer la somme des superficies de toutes les exploitations "&amp;G6&amp;", enregistré sous le numéro FLOid "&amp;D29&amp;")"</f>
        <v>(Indiquer la somme des superficies de toutes les exploitations conventionnelle, enregistré sous le numéro FLOid )</v>
      </c>
      <c r="D36" s="63"/>
      <c r="E36" s="63"/>
      <c r="F36" s="63"/>
      <c r="G36" s="60"/>
      <c r="H36" s="64"/>
      <c r="I36" s="45"/>
      <c r="J36" s="10"/>
      <c r="K36" s="128"/>
      <c r="L36" s="128"/>
      <c r="M36" s="118"/>
      <c r="N36" s="128"/>
      <c r="O36" s="128"/>
      <c r="P36" s="118"/>
      <c r="Q36" s="128"/>
      <c r="R36" s="128"/>
      <c r="S36" s="118"/>
      <c r="T36" s="118"/>
      <c r="U36" s="118"/>
      <c r="V36" s="118"/>
      <c r="W36" s="118"/>
      <c r="X36" s="118"/>
      <c r="Y36" s="118"/>
      <c r="Z36" s="118"/>
      <c r="AA36" s="10"/>
      <c r="AB36" s="10"/>
      <c r="AC36" s="10"/>
      <c r="AD36" s="10"/>
      <c r="AE36" s="10"/>
      <c r="AF36" s="10"/>
      <c r="AG36" s="10"/>
      <c r="AH36" s="10"/>
    </row>
    <row r="37" spans="1:34 15861:15863" ht="15.6" customHeight="1" x14ac:dyDescent="0.3">
      <c r="A37" s="18"/>
      <c r="B37" s="61"/>
      <c r="C37" s="72" t="str">
        <f>"Productivité "&amp;IF(ISBLANK(G6),"(indiquer le type de banane dans la cellule G6)","(banane "&amp;(G6)&amp;")")&amp;":"</f>
        <v>Productivité (banane conventionnelle):</v>
      </c>
      <c r="D37" s="6"/>
      <c r="E37" s="77" t="s">
        <v>611</v>
      </c>
      <c r="F37" s="78"/>
      <c r="G37" s="64"/>
      <c r="H37" s="64"/>
      <c r="I37" s="45"/>
      <c r="J37" s="10"/>
      <c r="K37" s="128"/>
      <c r="L37" s="128"/>
      <c r="M37" s="118"/>
      <c r="N37" s="128"/>
      <c r="O37" s="128"/>
      <c r="P37" s="118"/>
      <c r="Q37" s="128"/>
      <c r="R37" s="128"/>
      <c r="S37" s="118"/>
      <c r="T37" s="118"/>
      <c r="U37" s="118"/>
      <c r="V37" s="118"/>
      <c r="W37" s="118"/>
      <c r="X37" s="118"/>
      <c r="Y37" s="118"/>
      <c r="Z37" s="118"/>
      <c r="AA37" s="10"/>
      <c r="AB37" s="10"/>
      <c r="AC37" s="10"/>
      <c r="AD37" s="10"/>
      <c r="AE37" s="10"/>
      <c r="AF37" s="10"/>
      <c r="AG37" s="10"/>
      <c r="AH37" s="10"/>
    </row>
    <row r="38" spans="1:34 15861:15863" ht="15.6" customHeight="1" x14ac:dyDescent="0.3">
      <c r="A38" s="18"/>
      <c r="B38" s="44"/>
      <c r="C38" s="73" t="str">
        <f>"(Saisissez la productivité représentative de toutes vos exploitations "&amp;G6&amp;", enregistré sous le numéro FLOid "&amp;D29&amp;")"</f>
        <v>(Saisissez la productivité représentative de toutes vos exploitations conventionnelle, enregistré sous le numéro FLOid )</v>
      </c>
      <c r="D38" s="63"/>
      <c r="E38" s="63"/>
      <c r="F38" s="63"/>
      <c r="G38" s="60"/>
      <c r="H38" s="64"/>
      <c r="I38" s="45"/>
      <c r="J38" s="10"/>
      <c r="K38" s="128"/>
      <c r="L38" s="128"/>
      <c r="M38" s="118"/>
      <c r="N38" s="128"/>
      <c r="O38" s="128"/>
      <c r="P38" s="118"/>
      <c r="Q38" s="128"/>
      <c r="R38" s="128"/>
      <c r="S38" s="118"/>
      <c r="T38" s="118"/>
      <c r="U38" s="118"/>
      <c r="V38" s="118"/>
      <c r="W38" s="118"/>
      <c r="X38" s="118"/>
      <c r="Y38" s="118"/>
      <c r="Z38" s="118"/>
      <c r="AA38" s="10"/>
      <c r="AB38" s="10"/>
      <c r="AC38" s="10"/>
      <c r="AD38" s="10"/>
      <c r="AE38" s="10"/>
      <c r="AF38" s="10"/>
      <c r="AG38" s="10"/>
      <c r="AH38" s="10"/>
    </row>
    <row r="39" spans="1:34 15861:15863" ht="15.6" customHeight="1" x14ac:dyDescent="0.3">
      <c r="A39" s="18"/>
      <c r="B39" s="44"/>
      <c r="C39" s="70"/>
      <c r="D39" s="70"/>
      <c r="E39" s="70"/>
      <c r="F39" s="63"/>
      <c r="G39" s="66"/>
      <c r="H39" s="50"/>
      <c r="I39" s="45"/>
      <c r="J39" s="10"/>
      <c r="K39" s="118"/>
      <c r="L39" s="118"/>
      <c r="M39" s="118"/>
      <c r="N39" s="118"/>
      <c r="O39" s="118"/>
      <c r="P39" s="129"/>
      <c r="Q39" s="128"/>
      <c r="R39" s="128"/>
      <c r="S39" s="118"/>
      <c r="T39" s="118"/>
      <c r="U39" s="118"/>
      <c r="V39" s="118"/>
      <c r="W39" s="118"/>
      <c r="X39" s="118"/>
      <c r="Y39" s="118"/>
      <c r="Z39" s="118"/>
      <c r="AA39" s="10"/>
      <c r="AB39" s="10"/>
      <c r="AC39" s="10"/>
      <c r="AD39" s="10"/>
      <c r="AE39" s="10"/>
      <c r="AF39" s="10"/>
      <c r="AG39" s="10"/>
      <c r="AH39" s="10"/>
      <c r="WLA39" s="13"/>
      <c r="WLB39" s="13"/>
      <c r="WLC39" s="13"/>
    </row>
    <row r="40" spans="1:34 15861:15863" ht="15.6" customHeight="1" x14ac:dyDescent="0.3">
      <c r="A40" s="18"/>
      <c r="B40" s="44"/>
      <c r="C40" s="142" t="str">
        <f>"NOMBRE DE TRAVAILLEURS DE LA BANANE "&amp;IF(ISBLANK(G6),"(indiquer le type de banane dans la cellule G6)",UPPER(G6))</f>
        <v>NOMBRE DE TRAVAILLEURS DE LA BANANE CONVENTIONNELLE</v>
      </c>
      <c r="D40" s="67"/>
      <c r="E40" s="67"/>
      <c r="F40" s="67"/>
      <c r="G40" s="67"/>
      <c r="H40" s="64"/>
      <c r="I40" s="45"/>
      <c r="J40" s="10"/>
      <c r="K40" s="118"/>
      <c r="L40" s="118"/>
      <c r="M40" s="118"/>
      <c r="N40" s="118"/>
      <c r="O40" s="118"/>
      <c r="P40" s="129"/>
      <c r="Q40" s="128"/>
      <c r="R40" s="128"/>
      <c r="S40" s="118"/>
      <c r="T40" s="118"/>
      <c r="U40" s="118"/>
      <c r="V40" s="118"/>
      <c r="W40" s="118"/>
      <c r="X40" s="118"/>
      <c r="Y40" s="118"/>
      <c r="Z40" s="118"/>
      <c r="AA40" s="10"/>
      <c r="AB40" s="10"/>
      <c r="AC40" s="10"/>
      <c r="AD40" s="10"/>
      <c r="AE40" s="10"/>
      <c r="AF40" s="10"/>
      <c r="AG40" s="10"/>
      <c r="AH40" s="10"/>
    </row>
    <row r="41" spans="1:34 15861:15863" ht="57.6" x14ac:dyDescent="0.3">
      <c r="A41" s="20"/>
      <c r="B41" s="62"/>
      <c r="C41" s="120" t="s">
        <v>612</v>
      </c>
      <c r="D41" s="68"/>
      <c r="E41" s="68"/>
      <c r="F41" s="68"/>
      <c r="G41" s="68"/>
      <c r="H41" s="68"/>
      <c r="I41" s="69"/>
      <c r="J41" s="10"/>
      <c r="K41" s="118"/>
      <c r="L41" s="118"/>
      <c r="M41" s="118"/>
      <c r="N41" s="118"/>
      <c r="O41" s="118"/>
      <c r="P41" s="129"/>
      <c r="Q41" s="128"/>
      <c r="R41" s="128"/>
      <c r="S41" s="118"/>
      <c r="T41" s="118"/>
      <c r="U41" s="118"/>
      <c r="V41" s="118"/>
      <c r="W41" s="118"/>
      <c r="X41" s="118"/>
      <c r="Y41" s="118"/>
      <c r="Z41" s="118"/>
      <c r="AA41" s="10"/>
      <c r="AB41" s="10"/>
      <c r="AC41" s="10"/>
      <c r="AD41" s="10"/>
      <c r="AE41" s="10"/>
      <c r="AF41" s="10"/>
      <c r="AG41" s="10"/>
      <c r="AH41" s="10"/>
    </row>
    <row r="42" spans="1:34 15861:15863" ht="15.6" customHeight="1" x14ac:dyDescent="0.3">
      <c r="A42" s="20"/>
      <c r="B42" s="62"/>
      <c r="C42" s="68"/>
      <c r="D42" s="68"/>
      <c r="E42" s="68"/>
      <c r="F42" s="68"/>
      <c r="G42" s="68"/>
      <c r="H42" s="68"/>
      <c r="I42" s="69"/>
      <c r="J42" s="10"/>
      <c r="K42" s="118"/>
      <c r="L42" s="118"/>
      <c r="M42" s="118"/>
      <c r="N42" s="118"/>
      <c r="O42" s="118"/>
      <c r="P42" s="118"/>
      <c r="Q42" s="128"/>
      <c r="R42" s="128"/>
      <c r="S42" s="118"/>
      <c r="T42" s="118"/>
      <c r="U42" s="118"/>
      <c r="V42" s="118"/>
      <c r="W42" s="118"/>
      <c r="X42" s="118"/>
      <c r="Y42" s="118"/>
      <c r="Z42" s="118"/>
      <c r="AA42" s="10"/>
      <c r="AB42" s="10"/>
      <c r="AC42" s="10"/>
      <c r="AD42" s="10"/>
      <c r="AE42" s="10"/>
      <c r="AF42" s="10"/>
      <c r="AG42" s="10"/>
      <c r="AH42" s="10"/>
    </row>
    <row r="43" spans="1:34 15861:15863" ht="15.6" customHeight="1" x14ac:dyDescent="0.3">
      <c r="A43" s="20"/>
      <c r="B43" s="62"/>
      <c r="C43" s="126" t="s">
        <v>600</v>
      </c>
      <c r="D43" s="68"/>
      <c r="E43" s="68"/>
      <c r="F43" s="68"/>
      <c r="G43" s="68"/>
      <c r="H43" s="68"/>
      <c r="I43" s="69"/>
      <c r="J43" s="10"/>
      <c r="K43" s="118"/>
      <c r="L43" s="118"/>
      <c r="M43" s="118"/>
      <c r="N43" s="118"/>
      <c r="O43" s="118"/>
      <c r="P43" s="118"/>
      <c r="Q43" s="128"/>
      <c r="R43" s="128"/>
      <c r="S43" s="118"/>
      <c r="T43" s="118"/>
      <c r="U43" s="118"/>
      <c r="V43" s="118"/>
      <c r="W43" s="118"/>
      <c r="X43" s="118"/>
      <c r="Y43" s="118"/>
      <c r="Z43" s="118"/>
      <c r="AA43" s="10"/>
      <c r="AB43" s="10"/>
      <c r="AC43" s="10"/>
      <c r="AD43" s="10"/>
      <c r="AE43" s="10"/>
      <c r="AF43" s="10"/>
      <c r="AG43" s="10"/>
      <c r="AH43" s="10"/>
    </row>
    <row r="44" spans="1:34 15861:15863" ht="15.6" customHeight="1" x14ac:dyDescent="0.3">
      <c r="A44" s="20"/>
      <c r="B44" s="62"/>
      <c r="C44" s="68" t="str">
        <f>"- Vous devez indiquer la somme des travailleurs DE TOUTES LES EXPLOITATIONS DE BANANE "&amp;UPPER(G6)&amp;", enregistré sous le numéro FLOid "&amp;D29&amp;"."</f>
        <v>- Vous devez indiquer la somme des travailleurs DE TOUTES LES EXPLOITATIONS DE BANANE CONVENTIONNELLE, enregistré sous le numéro FLOid .</v>
      </c>
      <c r="D44" s="68"/>
      <c r="E44" s="68"/>
      <c r="F44" s="68"/>
      <c r="G44" s="68"/>
      <c r="H44" s="68"/>
      <c r="I44" s="69"/>
      <c r="J44" s="10"/>
      <c r="K44" s="118"/>
      <c r="L44" s="118"/>
      <c r="M44" s="118"/>
      <c r="N44" s="118"/>
      <c r="O44" s="118"/>
      <c r="P44" s="118"/>
      <c r="Q44" s="128"/>
      <c r="R44" s="128"/>
      <c r="S44" s="118"/>
      <c r="T44" s="118"/>
      <c r="U44" s="118"/>
      <c r="V44" s="118"/>
      <c r="W44" s="118"/>
      <c r="X44" s="118"/>
      <c r="Y44" s="118"/>
      <c r="Z44" s="118"/>
      <c r="AA44" s="10"/>
      <c r="AB44" s="10"/>
      <c r="AC44" s="10"/>
      <c r="AD44" s="10"/>
      <c r="AE44" s="10"/>
      <c r="AF44" s="10"/>
      <c r="AG44" s="10"/>
      <c r="AH44" s="10"/>
    </row>
    <row r="45" spans="1:34 15861:15863" ht="15.6" customHeight="1" x14ac:dyDescent="0.3">
      <c r="A45" s="20"/>
      <c r="B45" s="62"/>
      <c r="C45" s="68" t="str">
        <f>"- Les nombres totaux de travailleurs contractuels et sous-traitants, saisis dans chacun des trois tableaux, doivent correspondre. Assurez-vous qu'ils correspondent."</f>
        <v>- Les nombres totaux de travailleurs contractuels et sous-traitants, saisis dans chacun des trois tableaux, doivent correspondre. Assurez-vous qu'ils correspondent.</v>
      </c>
      <c r="D45" s="68"/>
      <c r="E45" s="68"/>
      <c r="F45" s="68"/>
      <c r="G45" s="68"/>
      <c r="H45" s="68"/>
      <c r="I45" s="69"/>
      <c r="J45" s="10"/>
      <c r="K45" s="118"/>
      <c r="L45" s="118"/>
      <c r="M45" s="118"/>
      <c r="N45" s="118"/>
      <c r="O45" s="118"/>
      <c r="P45" s="118"/>
      <c r="Q45" s="128"/>
      <c r="R45" s="128"/>
      <c r="S45" s="118"/>
      <c r="T45" s="118"/>
      <c r="U45" s="118"/>
      <c r="V45" s="118"/>
      <c r="W45" s="118"/>
      <c r="X45" s="118"/>
      <c r="Y45" s="118"/>
      <c r="Z45" s="118"/>
      <c r="AA45" s="10"/>
      <c r="AB45" s="10"/>
      <c r="AC45" s="10"/>
      <c r="AD45" s="10"/>
      <c r="AE45" s="10"/>
      <c r="AF45" s="10"/>
      <c r="AG45" s="10"/>
      <c r="AH45" s="10"/>
    </row>
    <row r="46" spans="1:34 15861:15863" ht="15.6" customHeight="1" x14ac:dyDescent="0.3">
      <c r="A46" s="20"/>
      <c r="B46" s="62"/>
      <c r="C46" s="126" t="str">
        <f>"- Comment calculer le nombre de travailleurs à temps partiel?"</f>
        <v>- Comment calculer le nombre de travailleurs à temps partiel?</v>
      </c>
      <c r="D46" s="68"/>
      <c r="E46" s="68"/>
      <c r="F46" s="68"/>
      <c r="G46" s="68"/>
      <c r="H46" s="68"/>
      <c r="I46" s="69"/>
      <c r="J46" s="10"/>
      <c r="K46" s="118"/>
      <c r="L46" s="118"/>
      <c r="M46" s="118"/>
      <c r="N46" s="118"/>
      <c r="O46" s="118"/>
      <c r="P46" s="118"/>
      <c r="Q46" s="128"/>
      <c r="R46" s="128"/>
      <c r="S46" s="118"/>
      <c r="T46" s="118"/>
      <c r="U46" s="118"/>
      <c r="V46" s="118"/>
      <c r="W46" s="118"/>
      <c r="X46" s="118"/>
      <c r="Y46" s="118"/>
      <c r="Z46" s="118"/>
      <c r="AA46" s="10"/>
      <c r="AB46" s="10"/>
      <c r="AC46" s="10"/>
      <c r="AD46" s="10"/>
      <c r="AE46" s="10"/>
      <c r="AF46" s="10"/>
      <c r="AG46" s="10"/>
      <c r="AH46" s="10"/>
    </row>
    <row r="47" spans="1:34 15861:15863" ht="15.6" customHeight="1" x14ac:dyDescent="0.3">
      <c r="A47" s="20"/>
      <c r="B47" s="62"/>
      <c r="C47" s="126" t="str">
        <f>"  Vous devez multiplier le ''nombre de travailleurs à temps partiel'' par le ''nombre de jours travaillés par semaine'' et diviser par le ''nombre maximal"</f>
        <v xml:space="preserve">  Vous devez multiplier le ''nombre de travailleurs à temps partiel'' par le ''nombre de jours travaillés par semaine'' et diviser par le ''nombre maximal</v>
      </c>
      <c r="D47" s="68"/>
      <c r="E47" s="68"/>
      <c r="F47" s="68"/>
      <c r="G47" s="68"/>
      <c r="H47" s="68"/>
      <c r="I47" s="69"/>
      <c r="J47" s="10"/>
      <c r="K47" s="118"/>
      <c r="L47" s="118"/>
      <c r="M47" s="118"/>
      <c r="N47" s="118"/>
      <c r="O47" s="118"/>
      <c r="P47" s="118"/>
      <c r="Q47" s="128"/>
      <c r="R47" s="128"/>
      <c r="S47" s="118"/>
      <c r="T47" s="118"/>
      <c r="U47" s="118"/>
      <c r="V47" s="118"/>
      <c r="W47" s="118"/>
      <c r="X47" s="118"/>
      <c r="Y47" s="118"/>
      <c r="Z47" s="118"/>
      <c r="AA47" s="10"/>
      <c r="AB47" s="10"/>
      <c r="AC47" s="10"/>
      <c r="AD47" s="10"/>
      <c r="AE47" s="10"/>
      <c r="AF47" s="10"/>
      <c r="AG47" s="10"/>
      <c r="AH47" s="10"/>
    </row>
    <row r="48" spans="1:34 15861:15863" ht="15.6" customHeight="1" x14ac:dyDescent="0.3">
      <c r="A48" s="20"/>
      <c r="B48" s="62"/>
      <c r="C48" s="126" t="str">
        <f>"  de jours qu'un travailleur à temps plein peut travailler par semaine, conformément à la loi''. Le résultat est le nombre de travailleurs à inscrire dans le tableau."</f>
        <v xml:space="preserve">  de jours qu'un travailleur à temps plein peut travailler par semaine, conformément à la loi''. Le résultat est le nombre de travailleurs à inscrire dans le tableau.</v>
      </c>
      <c r="D48" s="68"/>
      <c r="E48" s="68"/>
      <c r="F48" s="68"/>
      <c r="G48" s="68"/>
      <c r="H48" s="68"/>
      <c r="I48" s="69"/>
      <c r="J48" s="10"/>
      <c r="K48" s="118"/>
      <c r="L48" s="118"/>
      <c r="M48" s="118"/>
      <c r="N48" s="118"/>
      <c r="O48" s="118"/>
      <c r="P48" s="118"/>
      <c r="Q48" s="128"/>
      <c r="R48" s="128"/>
      <c r="S48" s="118"/>
      <c r="T48" s="118"/>
      <c r="U48" s="118"/>
      <c r="V48" s="118"/>
      <c r="W48" s="118"/>
      <c r="X48" s="118"/>
      <c r="Y48" s="118"/>
      <c r="Z48" s="118"/>
      <c r="AA48" s="10"/>
      <c r="AB48" s="10"/>
      <c r="AC48" s="10"/>
      <c r="AD48" s="10"/>
      <c r="AE48" s="10"/>
      <c r="AF48" s="10"/>
      <c r="AG48" s="10"/>
      <c r="AH48" s="10"/>
    </row>
    <row r="49" spans="1:34 15862:15862" ht="15.6" customHeight="1" x14ac:dyDescent="0.3">
      <c r="A49" s="18"/>
      <c r="B49" s="44"/>
      <c r="C49" s="188" t="str">
        <f>"a) nombre de travailleurs par domaine de travail, pour la banane "&amp;IF(ISBLANK(G6),"(indiquer le type de banane dans la cellule G6)",(G6))</f>
        <v>a) nombre de travailleurs par domaine de travail, pour la banane conventionnelle</v>
      </c>
      <c r="D49" s="198" t="s">
        <v>266</v>
      </c>
      <c r="E49" s="199"/>
      <c r="F49" s="121" t="s">
        <v>513</v>
      </c>
      <c r="G49" s="68"/>
      <c r="H49" s="68"/>
      <c r="I49" s="45"/>
      <c r="J49" s="14"/>
      <c r="K49" s="118"/>
      <c r="L49" s="118"/>
      <c r="M49" s="118"/>
      <c r="N49" s="118"/>
      <c r="O49" s="118"/>
      <c r="P49" s="118"/>
      <c r="Q49" s="128"/>
      <c r="R49" s="128"/>
      <c r="S49" s="118"/>
      <c r="T49" s="118"/>
      <c r="U49" s="118"/>
      <c r="V49" s="118"/>
      <c r="W49" s="118"/>
      <c r="X49" s="118"/>
      <c r="Y49" s="118"/>
      <c r="Z49" s="118"/>
      <c r="AA49" s="10"/>
      <c r="AB49" s="10"/>
      <c r="AC49" s="10"/>
      <c r="AD49" s="10"/>
      <c r="AE49" s="10"/>
      <c r="AF49" s="10"/>
      <c r="AG49" s="10"/>
      <c r="AH49" s="10"/>
    </row>
    <row r="50" spans="1:34 15862:15862" ht="15.6" customHeight="1" x14ac:dyDescent="0.3">
      <c r="A50" s="18"/>
      <c r="B50" s="44"/>
      <c r="C50" s="189"/>
      <c r="D50" s="81" t="s">
        <v>613</v>
      </c>
      <c r="E50" s="82" t="s">
        <v>614</v>
      </c>
      <c r="F50" s="122"/>
      <c r="G50" s="68"/>
      <c r="H50" s="68"/>
      <c r="I50" s="45"/>
      <c r="J50" s="14"/>
      <c r="K50" s="118"/>
      <c r="L50" s="118"/>
      <c r="M50" s="118"/>
      <c r="N50" s="118"/>
      <c r="O50" s="118"/>
      <c r="P50" s="118"/>
      <c r="Q50" s="128"/>
      <c r="R50" s="128"/>
      <c r="S50" s="118"/>
      <c r="T50" s="118"/>
      <c r="U50" s="118"/>
      <c r="V50" s="118"/>
      <c r="W50" s="118"/>
      <c r="X50" s="118"/>
      <c r="Y50" s="118"/>
      <c r="Z50" s="118"/>
      <c r="AA50" s="10"/>
      <c r="AB50" s="10"/>
      <c r="AC50" s="10"/>
      <c r="AD50" s="10"/>
      <c r="AE50" s="10"/>
      <c r="AF50" s="10"/>
      <c r="AG50" s="10"/>
      <c r="AH50" s="10"/>
    </row>
    <row r="51" spans="1:34 15862:15862" ht="15.6" customHeight="1" x14ac:dyDescent="0.3">
      <c r="A51" s="18"/>
      <c r="B51" s="44"/>
      <c r="C51" s="79" t="s">
        <v>286</v>
      </c>
      <c r="D51" s="7"/>
      <c r="E51" s="8"/>
      <c r="F51" s="123">
        <f>SUM(D51:E51)</f>
        <v>0</v>
      </c>
      <c r="G51" s="68"/>
      <c r="H51" s="68"/>
      <c r="I51" s="45"/>
      <c r="J51" s="14"/>
      <c r="K51" s="118"/>
      <c r="L51" s="118"/>
      <c r="M51" s="118"/>
      <c r="N51" s="118"/>
      <c r="O51" s="118"/>
      <c r="P51" s="118"/>
      <c r="Q51" s="128"/>
      <c r="R51" s="128"/>
      <c r="S51" s="118"/>
      <c r="T51" s="118"/>
      <c r="U51" s="118"/>
      <c r="V51" s="118"/>
      <c r="W51" s="118"/>
      <c r="X51" s="118"/>
      <c r="Y51" s="118"/>
      <c r="Z51" s="118"/>
      <c r="AA51" s="10"/>
      <c r="AB51" s="10"/>
      <c r="AC51" s="10"/>
      <c r="AD51" s="10"/>
      <c r="AE51" s="10"/>
      <c r="AF51" s="10"/>
      <c r="AG51" s="10"/>
      <c r="AH51" s="10"/>
    </row>
    <row r="52" spans="1:34 15862:15862" ht="15.6" customHeight="1" x14ac:dyDescent="0.3">
      <c r="A52" s="18"/>
      <c r="B52" s="44"/>
      <c r="C52" s="79" t="s">
        <v>287</v>
      </c>
      <c r="D52" s="7"/>
      <c r="E52" s="8"/>
      <c r="F52" s="123">
        <f>SUM(D52:E52)</f>
        <v>0</v>
      </c>
      <c r="G52" s="68"/>
      <c r="H52" s="68"/>
      <c r="I52" s="45"/>
      <c r="J52" s="14"/>
      <c r="K52" s="118"/>
      <c r="L52" s="118"/>
      <c r="M52" s="118"/>
      <c r="N52" s="118"/>
      <c r="O52" s="118"/>
      <c r="P52" s="118"/>
      <c r="Q52" s="128"/>
      <c r="R52" s="128"/>
      <c r="S52" s="118"/>
      <c r="T52" s="118"/>
      <c r="U52" s="118"/>
      <c r="V52" s="118"/>
      <c r="W52" s="118"/>
      <c r="X52" s="118"/>
      <c r="Y52" s="118"/>
      <c r="Z52" s="118"/>
      <c r="AA52" s="10"/>
      <c r="AB52" s="10"/>
      <c r="AC52" s="10"/>
      <c r="AD52" s="10"/>
      <c r="AE52" s="10"/>
      <c r="AF52" s="10"/>
      <c r="AG52" s="10"/>
      <c r="AH52" s="10"/>
    </row>
    <row r="53" spans="1:34 15862:15862" ht="15.6" customHeight="1" x14ac:dyDescent="0.3">
      <c r="A53" s="18"/>
      <c r="B53" s="44"/>
      <c r="C53" s="79" t="s">
        <v>90</v>
      </c>
      <c r="D53" s="7"/>
      <c r="E53" s="8"/>
      <c r="F53" s="123">
        <f>SUM(D53:E53)</f>
        <v>0</v>
      </c>
      <c r="G53" s="68"/>
      <c r="H53" s="68"/>
      <c r="I53" s="45"/>
      <c r="J53" s="14"/>
      <c r="K53" s="118"/>
      <c r="L53" s="118"/>
      <c r="M53" s="118"/>
      <c r="N53" s="118"/>
      <c r="O53" s="118"/>
      <c r="P53" s="118"/>
      <c r="Q53" s="128"/>
      <c r="R53" s="128"/>
      <c r="S53" s="118"/>
      <c r="T53" s="118"/>
      <c r="U53" s="118"/>
      <c r="V53" s="118"/>
      <c r="W53" s="118"/>
      <c r="X53" s="118"/>
      <c r="Y53" s="118"/>
      <c r="Z53" s="118"/>
      <c r="AA53" s="10"/>
      <c r="AB53" s="10"/>
      <c r="AC53" s="10"/>
      <c r="AD53" s="10"/>
      <c r="AE53" s="10"/>
      <c r="AF53" s="10"/>
      <c r="AG53" s="10"/>
      <c r="AH53" s="10"/>
    </row>
    <row r="54" spans="1:34 15862:15862" ht="15.6" customHeight="1" x14ac:dyDescent="0.35">
      <c r="A54" s="18"/>
      <c r="B54" s="44"/>
      <c r="C54" s="80"/>
      <c r="D54" s="83">
        <f>SUM(D51:D53)</f>
        <v>0</v>
      </c>
      <c r="E54" s="84">
        <f>SUM(E51:E53)</f>
        <v>0</v>
      </c>
      <c r="F54" s="123">
        <f>SUM(D54:E54)</f>
        <v>0</v>
      </c>
      <c r="G54" s="68"/>
      <c r="H54" s="68"/>
      <c r="I54" s="45"/>
      <c r="J54" s="14"/>
      <c r="K54" s="130"/>
      <c r="L54" s="118"/>
      <c r="M54" s="118"/>
      <c r="N54" s="118"/>
      <c r="O54" s="118"/>
      <c r="P54" s="118"/>
      <c r="Q54" s="118"/>
      <c r="R54" s="118"/>
      <c r="S54" s="118"/>
      <c r="T54" s="118"/>
      <c r="U54" s="118"/>
      <c r="V54" s="118"/>
      <c r="W54" s="118"/>
      <c r="X54" s="118"/>
      <c r="Y54" s="118"/>
      <c r="Z54" s="118"/>
      <c r="AA54" s="10"/>
      <c r="AB54" s="10"/>
      <c r="AC54" s="10"/>
      <c r="AD54" s="10"/>
      <c r="AE54" s="10"/>
      <c r="AF54" s="10"/>
      <c r="AG54" s="10"/>
      <c r="AH54" s="10"/>
    </row>
    <row r="55" spans="1:34 15862:15862" ht="7.95" customHeight="1" x14ac:dyDescent="0.3">
      <c r="A55" s="18"/>
      <c r="B55" s="44"/>
      <c r="C55" s="70"/>
      <c r="D55" s="70"/>
      <c r="E55" s="70"/>
      <c r="F55" s="64"/>
      <c r="G55" s="68"/>
      <c r="H55" s="68"/>
      <c r="I55" s="45"/>
      <c r="J55" s="14"/>
      <c r="K55" s="118"/>
      <c r="L55" s="118"/>
      <c r="M55" s="118"/>
      <c r="N55" s="118"/>
      <c r="O55" s="118"/>
      <c r="P55" s="118"/>
      <c r="Q55" s="118"/>
      <c r="R55" s="118"/>
      <c r="S55" s="118"/>
      <c r="T55" s="118"/>
      <c r="U55" s="118"/>
      <c r="V55" s="118"/>
      <c r="W55" s="118"/>
      <c r="X55" s="118"/>
      <c r="Y55" s="118"/>
      <c r="Z55" s="118"/>
      <c r="AA55" s="10"/>
      <c r="AB55" s="10"/>
      <c r="AC55" s="10"/>
      <c r="AD55" s="10"/>
      <c r="AE55" s="10"/>
      <c r="AF55" s="10"/>
      <c r="AG55" s="10"/>
      <c r="AH55" s="10"/>
    </row>
    <row r="56" spans="1:34 15862:15862" ht="43.8" customHeight="1" x14ac:dyDescent="0.3">
      <c r="A56" s="18"/>
      <c r="B56" s="44"/>
      <c r="C56" s="188" t="str">
        <f>"b) nombre de travailleurs selon la structure des salaires pour le banane "&amp;IF(ISBLANK(G6),"(indiquer le type de banane dans la cellule G6)",(G6))&amp;". Les fourchettes de salaires indiquées dans le tableau se réfèrent au salaire de base, c'est-à-dire au montant mensuel du salaire qui sert de base à l'application des déductions, "&amp;"des taux d'imposition sur le revenu et des cotisations, régis par la loi. Cela signifie qu'il s'agit du montant avant que les retenues et/ou les cotisations ne soient appliquées. Dans certains pays, on parle de ''salaire brut''."</f>
        <v>b) nombre de travailleurs selon la structure des salaires pour le banane conventionnelle. Les fourchettes de salaires indiquées dans le tableau se réfèrent au salaire de base, c'est-à-dire au montant mensuel du salaire qui sert de base à l'application des déductions, des taux d'imposition sur le revenu et des cotisations, régis par la loi. Cela signifie qu'il s'agit du montant avant que les retenues et/ou les cotisations ne soient appliquées. Dans certains pays, on parle de ''salaire brut''.</v>
      </c>
      <c r="D56" s="190" t="str">
        <f>D49</f>
        <v>Nombre de travailleurs</v>
      </c>
      <c r="E56" s="191"/>
      <c r="F56" s="124" t="str">
        <f>F49</f>
        <v>TOTAL</v>
      </c>
      <c r="G56" s="68"/>
      <c r="H56" s="68"/>
      <c r="I56" s="45"/>
      <c r="J56" s="15"/>
      <c r="K56" s="118"/>
      <c r="L56" s="118"/>
      <c r="M56" s="118"/>
      <c r="N56" s="118"/>
      <c r="O56" s="118"/>
      <c r="P56" s="118"/>
      <c r="Q56" s="118"/>
      <c r="R56" s="118"/>
      <c r="S56" s="131"/>
      <c r="T56" s="131"/>
      <c r="U56" s="118"/>
      <c r="V56" s="131"/>
      <c r="W56" s="131"/>
      <c r="X56" s="118"/>
      <c r="Y56" s="118"/>
      <c r="Z56" s="118"/>
      <c r="AA56" s="10"/>
      <c r="AB56" s="10"/>
      <c r="AC56" s="10"/>
      <c r="AD56" s="10"/>
      <c r="AE56" s="10"/>
      <c r="AF56" s="10"/>
      <c r="AG56" s="10"/>
      <c r="AH56" s="10"/>
    </row>
    <row r="57" spans="1:34 15862:15862" ht="43.8" customHeight="1" x14ac:dyDescent="0.3">
      <c r="A57" s="18"/>
      <c r="B57" s="44"/>
      <c r="C57" s="189"/>
      <c r="D57" s="139" t="str">
        <f>D50</f>
        <v>sous contrat</v>
      </c>
      <c r="E57" s="139" t="str">
        <f>E50</f>
        <v>sous-traités</v>
      </c>
      <c r="F57" s="125"/>
      <c r="G57" s="68"/>
      <c r="H57" s="68"/>
      <c r="I57" s="45"/>
      <c r="J57" s="14"/>
      <c r="K57" s="118"/>
      <c r="L57" s="127"/>
      <c r="M57" s="118"/>
      <c r="N57" s="118"/>
      <c r="O57" s="127"/>
      <c r="P57" s="118"/>
      <c r="Q57" s="118"/>
      <c r="R57" s="118"/>
      <c r="S57" s="118"/>
      <c r="T57" s="119"/>
      <c r="U57" s="119"/>
      <c r="V57" s="119"/>
      <c r="W57" s="118"/>
      <c r="X57" s="118"/>
      <c r="Y57" s="118"/>
      <c r="Z57" s="118"/>
      <c r="AA57" s="118"/>
      <c r="AB57" s="118"/>
      <c r="AC57" s="118"/>
      <c r="AD57" s="118"/>
      <c r="AE57" s="118"/>
      <c r="AF57" s="119"/>
      <c r="AG57" s="119"/>
      <c r="AH57" s="119"/>
    </row>
    <row r="58" spans="1:34 15862:15862" ht="15.6" customHeight="1" x14ac:dyDescent="0.3">
      <c r="A58" s="18"/>
      <c r="B58" s="44"/>
      <c r="C58" s="85" t="s">
        <v>631</v>
      </c>
      <c r="D58" s="7"/>
      <c r="E58" s="8"/>
      <c r="F58" s="123">
        <f t="shared" ref="F58:F68" si="0">SUM(D58:E58)</f>
        <v>0</v>
      </c>
      <c r="G58" s="68"/>
      <c r="H58" s="68"/>
      <c r="I58" s="45"/>
      <c r="J58" s="14"/>
      <c r="K58" s="127"/>
      <c r="L58" s="118"/>
      <c r="M58" s="118"/>
      <c r="N58" s="127"/>
      <c r="O58" s="118"/>
      <c r="P58" s="118"/>
      <c r="Q58" s="127"/>
      <c r="R58" s="118"/>
      <c r="S58" s="127"/>
      <c r="T58" s="119"/>
      <c r="U58" s="119"/>
      <c r="V58" s="119"/>
      <c r="W58" s="127"/>
      <c r="X58" s="118"/>
      <c r="Y58" s="127"/>
      <c r="Z58" s="127"/>
      <c r="AA58" s="118"/>
      <c r="AB58" s="127"/>
      <c r="AC58" s="127"/>
      <c r="AD58" s="118"/>
      <c r="AE58" s="127"/>
      <c r="AF58" s="132"/>
      <c r="AG58" s="119"/>
      <c r="AH58" s="119"/>
      <c r="WLB58" s="13"/>
    </row>
    <row r="59" spans="1:34 15862:15862" ht="15.6" customHeight="1" x14ac:dyDescent="0.3">
      <c r="A59" s="18"/>
      <c r="B59" s="44"/>
      <c r="C59" s="85" t="s">
        <v>632</v>
      </c>
      <c r="D59" s="7"/>
      <c r="E59" s="8"/>
      <c r="F59" s="123">
        <f t="shared" si="0"/>
        <v>0</v>
      </c>
      <c r="G59" s="68"/>
      <c r="H59" s="68"/>
      <c r="I59" s="45"/>
      <c r="J59" s="14"/>
      <c r="K59" s="118"/>
      <c r="L59" s="118"/>
      <c r="M59" s="118"/>
      <c r="N59" s="118"/>
      <c r="O59" s="118"/>
      <c r="P59" s="127"/>
      <c r="Q59" s="118"/>
      <c r="R59" s="118"/>
      <c r="S59" s="127"/>
      <c r="T59" s="119"/>
      <c r="U59" s="119"/>
      <c r="V59" s="119"/>
      <c r="W59" s="118"/>
      <c r="X59" s="118"/>
      <c r="Y59" s="127"/>
      <c r="Z59" s="118"/>
      <c r="AA59" s="118"/>
      <c r="AB59" s="127"/>
      <c r="AC59" s="118"/>
      <c r="AD59" s="118"/>
      <c r="AE59" s="127"/>
      <c r="AF59" s="119"/>
      <c r="AG59" s="119"/>
      <c r="AH59" s="119"/>
      <c r="WLB59" s="13"/>
    </row>
    <row r="60" spans="1:34 15862:15862" ht="15.6" customHeight="1" x14ac:dyDescent="0.3">
      <c r="A60" s="18"/>
      <c r="B60" s="44"/>
      <c r="C60" s="85" t="s">
        <v>633</v>
      </c>
      <c r="D60" s="7"/>
      <c r="E60" s="8"/>
      <c r="F60" s="123">
        <f t="shared" si="0"/>
        <v>0</v>
      </c>
      <c r="G60" s="68"/>
      <c r="H60" s="68"/>
      <c r="I60" s="45"/>
      <c r="J60" s="14"/>
      <c r="K60" s="118"/>
      <c r="L60" s="118"/>
      <c r="M60" s="118"/>
      <c r="N60" s="118"/>
      <c r="O60" s="118"/>
      <c r="P60" s="118"/>
      <c r="Q60" s="118"/>
      <c r="R60" s="118"/>
      <c r="S60" s="118"/>
      <c r="T60" s="119"/>
      <c r="U60" s="119"/>
      <c r="V60" s="119"/>
      <c r="W60" s="118"/>
      <c r="X60" s="118"/>
      <c r="Y60" s="118"/>
      <c r="Z60" s="118"/>
      <c r="AA60" s="118"/>
      <c r="AB60" s="118"/>
      <c r="AC60" s="118"/>
      <c r="AD60" s="118"/>
      <c r="AE60" s="118"/>
      <c r="AF60" s="119"/>
      <c r="AG60" s="119"/>
      <c r="AH60" s="119"/>
    </row>
    <row r="61" spans="1:34 15862:15862" ht="15.6" customHeight="1" x14ac:dyDescent="0.3">
      <c r="A61" s="18"/>
      <c r="B61" s="44"/>
      <c r="C61" s="115" t="s">
        <v>634</v>
      </c>
      <c r="D61" s="7"/>
      <c r="E61" s="8"/>
      <c r="F61" s="123">
        <f t="shared" si="0"/>
        <v>0</v>
      </c>
      <c r="G61" s="68"/>
      <c r="H61" s="68"/>
      <c r="I61" s="45"/>
      <c r="J61" s="14"/>
      <c r="K61" s="118"/>
      <c r="L61" s="118"/>
      <c r="M61" s="118"/>
      <c r="N61" s="118"/>
      <c r="O61" s="118"/>
      <c r="P61" s="118"/>
      <c r="Q61" s="118"/>
      <c r="R61" s="118"/>
      <c r="S61" s="118"/>
      <c r="T61" s="119"/>
      <c r="U61" s="119"/>
      <c r="V61" s="119"/>
      <c r="W61" s="118"/>
      <c r="X61" s="118"/>
      <c r="Y61" s="118"/>
      <c r="Z61" s="118"/>
      <c r="AA61" s="118"/>
      <c r="AB61" s="118"/>
      <c r="AC61" s="118"/>
      <c r="AD61" s="118"/>
      <c r="AE61" s="118"/>
      <c r="AF61" s="119"/>
      <c r="AG61" s="119"/>
      <c r="AH61" s="119"/>
    </row>
    <row r="62" spans="1:34 15862:15862" ht="15.6" customHeight="1" x14ac:dyDescent="0.3">
      <c r="A62" s="18"/>
      <c r="B62" s="44"/>
      <c r="C62" s="115" t="s">
        <v>635</v>
      </c>
      <c r="D62" s="7"/>
      <c r="E62" s="8"/>
      <c r="F62" s="123">
        <f t="shared" si="0"/>
        <v>0</v>
      </c>
      <c r="G62" s="68"/>
      <c r="H62" s="68"/>
      <c r="I62" s="45"/>
      <c r="J62" s="14"/>
      <c r="K62" s="118"/>
      <c r="L62" s="118"/>
      <c r="M62" s="118"/>
      <c r="N62" s="118"/>
      <c r="O62" s="118"/>
      <c r="P62" s="118"/>
      <c r="Q62" s="118"/>
      <c r="R62" s="118"/>
      <c r="S62" s="118"/>
      <c r="T62" s="119"/>
      <c r="U62" s="118"/>
      <c r="V62" s="119"/>
      <c r="W62" s="118"/>
      <c r="X62" s="118"/>
      <c r="Y62" s="118"/>
      <c r="Z62" s="118"/>
      <c r="AA62" s="118"/>
      <c r="AB62" s="118"/>
      <c r="AC62" s="118"/>
      <c r="AD62" s="118"/>
      <c r="AE62" s="118"/>
      <c r="AF62" s="119"/>
      <c r="AG62" s="119"/>
      <c r="AH62" s="119"/>
    </row>
    <row r="63" spans="1:34 15862:15862" ht="15.6" customHeight="1" x14ac:dyDescent="0.3">
      <c r="A63" s="18"/>
      <c r="B63" s="44"/>
      <c r="C63" s="85" t="s">
        <v>636</v>
      </c>
      <c r="D63" s="7"/>
      <c r="E63" s="8"/>
      <c r="F63" s="123">
        <f t="shared" si="0"/>
        <v>0</v>
      </c>
      <c r="G63" s="68"/>
      <c r="H63" s="68"/>
      <c r="I63" s="45"/>
      <c r="J63" s="14"/>
      <c r="K63" s="127"/>
      <c r="L63" s="127"/>
      <c r="M63" s="118"/>
      <c r="N63" s="127"/>
      <c r="O63" s="127"/>
      <c r="P63" s="118"/>
      <c r="Q63" s="127"/>
      <c r="R63" s="127"/>
      <c r="S63" s="118"/>
      <c r="T63" s="119"/>
      <c r="U63" s="119"/>
      <c r="V63" s="119"/>
      <c r="W63" s="127"/>
      <c r="X63" s="127"/>
      <c r="Y63" s="118"/>
      <c r="Z63" s="127"/>
      <c r="AA63" s="127"/>
      <c r="AB63" s="118"/>
      <c r="AC63" s="127"/>
      <c r="AD63" s="127"/>
      <c r="AE63" s="118"/>
      <c r="AF63" s="119"/>
      <c r="AG63" s="119"/>
      <c r="AH63" s="119"/>
    </row>
    <row r="64" spans="1:34 15862:15862" ht="15.6" customHeight="1" x14ac:dyDescent="0.3">
      <c r="A64" s="18"/>
      <c r="B64" s="44"/>
      <c r="C64" s="85" t="s">
        <v>637</v>
      </c>
      <c r="D64" s="7"/>
      <c r="E64" s="8"/>
      <c r="F64" s="123">
        <f t="shared" si="0"/>
        <v>0</v>
      </c>
      <c r="G64" s="68"/>
      <c r="H64" s="68"/>
      <c r="I64" s="45"/>
      <c r="J64" s="14"/>
      <c r="K64" s="118"/>
      <c r="L64" s="118"/>
      <c r="M64" s="118"/>
      <c r="N64" s="118"/>
      <c r="O64" s="118"/>
      <c r="P64" s="118"/>
      <c r="Q64" s="118"/>
      <c r="R64" s="118"/>
      <c r="S64" s="118"/>
      <c r="T64" s="119"/>
      <c r="U64" s="119"/>
      <c r="V64" s="119"/>
      <c r="W64" s="118"/>
      <c r="X64" s="118"/>
      <c r="Y64" s="118"/>
      <c r="Z64" s="118"/>
      <c r="AA64" s="118"/>
      <c r="AB64" s="118"/>
      <c r="AC64" s="118"/>
      <c r="AD64" s="118"/>
      <c r="AE64" s="118"/>
      <c r="AF64" s="119"/>
      <c r="AG64" s="119"/>
      <c r="AH64" s="119"/>
    </row>
    <row r="65" spans="1:34" ht="15.6" customHeight="1" x14ac:dyDescent="0.3">
      <c r="A65" s="18"/>
      <c r="B65" s="44"/>
      <c r="C65" s="85" t="s">
        <v>638</v>
      </c>
      <c r="D65" s="7"/>
      <c r="E65" s="8"/>
      <c r="F65" s="123">
        <f t="shared" si="0"/>
        <v>0</v>
      </c>
      <c r="G65" s="68"/>
      <c r="H65" s="68"/>
      <c r="I65" s="45"/>
      <c r="J65" s="14"/>
      <c r="K65" s="118"/>
      <c r="L65" s="118"/>
      <c r="M65" s="118"/>
      <c r="N65" s="118"/>
      <c r="O65" s="118"/>
      <c r="P65" s="118"/>
      <c r="Q65" s="118"/>
      <c r="R65" s="118"/>
      <c r="S65" s="118"/>
      <c r="T65" s="119"/>
      <c r="U65" s="119"/>
      <c r="V65" s="119"/>
      <c r="W65" s="118"/>
      <c r="X65" s="118"/>
      <c r="Y65" s="118"/>
      <c r="Z65" s="118"/>
      <c r="AA65" s="118"/>
      <c r="AB65" s="118"/>
      <c r="AC65" s="118"/>
      <c r="AD65" s="118"/>
      <c r="AE65" s="118"/>
      <c r="AF65" s="119"/>
      <c r="AG65" s="119"/>
      <c r="AH65" s="119"/>
    </row>
    <row r="66" spans="1:34" ht="15.6" customHeight="1" x14ac:dyDescent="0.3">
      <c r="A66" s="18"/>
      <c r="B66" s="44"/>
      <c r="C66" s="85" t="s">
        <v>639</v>
      </c>
      <c r="D66" s="7"/>
      <c r="E66" s="8"/>
      <c r="F66" s="123">
        <f t="shared" si="0"/>
        <v>0</v>
      </c>
      <c r="G66" s="68"/>
      <c r="H66" s="68"/>
      <c r="I66" s="45"/>
      <c r="J66" s="14"/>
      <c r="K66" s="118"/>
      <c r="L66" s="118"/>
      <c r="M66" s="118"/>
      <c r="N66" s="118"/>
      <c r="O66" s="118"/>
      <c r="P66" s="118"/>
      <c r="Q66" s="118"/>
      <c r="R66" s="118"/>
      <c r="S66" s="118"/>
      <c r="T66" s="119"/>
      <c r="U66" s="119"/>
      <c r="V66" s="119"/>
      <c r="W66" s="118"/>
      <c r="X66" s="118"/>
      <c r="Y66" s="118"/>
      <c r="Z66" s="118"/>
      <c r="AA66" s="118"/>
      <c r="AB66" s="118"/>
      <c r="AC66" s="118"/>
      <c r="AD66" s="118"/>
      <c r="AE66" s="118"/>
      <c r="AF66" s="119"/>
      <c r="AG66" s="119"/>
      <c r="AH66" s="119"/>
    </row>
    <row r="67" spans="1:34" ht="15.6" customHeight="1" x14ac:dyDescent="0.3">
      <c r="A67" s="18"/>
      <c r="B67" s="44"/>
      <c r="C67" s="85" t="s">
        <v>640</v>
      </c>
      <c r="D67" s="7"/>
      <c r="E67" s="8"/>
      <c r="F67" s="123">
        <f t="shared" si="0"/>
        <v>0</v>
      </c>
      <c r="G67" s="68"/>
      <c r="H67" s="68"/>
      <c r="I67" s="45"/>
      <c r="J67" s="14"/>
      <c r="K67" s="118"/>
      <c r="L67" s="118"/>
      <c r="M67" s="118"/>
      <c r="N67" s="118"/>
      <c r="O67" s="118"/>
      <c r="P67" s="118"/>
      <c r="Q67" s="118"/>
      <c r="R67" s="118"/>
      <c r="S67" s="118"/>
      <c r="T67" s="119"/>
      <c r="U67" s="119"/>
      <c r="V67" s="118"/>
      <c r="W67" s="118"/>
      <c r="X67" s="118"/>
      <c r="Y67" s="118"/>
      <c r="Z67" s="118"/>
      <c r="AA67" s="118"/>
      <c r="AB67" s="118"/>
      <c r="AC67" s="118"/>
      <c r="AD67" s="118"/>
      <c r="AE67" s="118"/>
      <c r="AF67" s="119"/>
      <c r="AG67" s="119"/>
      <c r="AH67" s="118"/>
    </row>
    <row r="68" spans="1:34" ht="15.6" customHeight="1" x14ac:dyDescent="0.35">
      <c r="A68" s="18"/>
      <c r="B68" s="44"/>
      <c r="C68" s="80" t="s">
        <v>493</v>
      </c>
      <c r="D68" s="83">
        <f>SUM(D58:D67)</f>
        <v>0</v>
      </c>
      <c r="E68" s="84">
        <f>SUM(E58:E67)</f>
        <v>0</v>
      </c>
      <c r="F68" s="123">
        <f t="shared" si="0"/>
        <v>0</v>
      </c>
      <c r="G68" s="68"/>
      <c r="H68" s="68"/>
      <c r="I68" s="45"/>
      <c r="J68" s="14"/>
      <c r="K68" s="118"/>
      <c r="L68" s="118"/>
      <c r="M68" s="118"/>
      <c r="N68" s="118"/>
      <c r="O68" s="118"/>
      <c r="P68" s="118"/>
      <c r="Q68" s="118"/>
      <c r="R68" s="118"/>
      <c r="S68" s="118"/>
      <c r="T68" s="118"/>
      <c r="U68" s="118"/>
      <c r="V68" s="118"/>
      <c r="W68" s="118"/>
      <c r="X68" s="118"/>
      <c r="Y68" s="118"/>
      <c r="Z68" s="118"/>
      <c r="AA68" s="10"/>
      <c r="AB68" s="10"/>
      <c r="AC68" s="10"/>
      <c r="AD68" s="10"/>
      <c r="AE68" s="10"/>
      <c r="AF68" s="10"/>
      <c r="AG68" s="10"/>
      <c r="AH68" s="10"/>
    </row>
    <row r="69" spans="1:34" ht="7.95" customHeight="1" x14ac:dyDescent="0.3">
      <c r="A69" s="18"/>
      <c r="B69" s="44"/>
      <c r="C69" s="70"/>
      <c r="D69" s="70"/>
      <c r="E69" s="70"/>
      <c r="F69" s="64"/>
      <c r="G69" s="68"/>
      <c r="H69" s="68"/>
      <c r="I69" s="45"/>
      <c r="J69" s="14"/>
      <c r="K69" s="118"/>
      <c r="L69" s="118"/>
      <c r="M69" s="118"/>
      <c r="N69" s="118"/>
      <c r="O69" s="118"/>
      <c r="P69" s="118"/>
      <c r="Q69" s="118"/>
      <c r="R69" s="118"/>
      <c r="S69" s="118"/>
      <c r="T69" s="118"/>
      <c r="U69" s="118"/>
      <c r="V69" s="118"/>
      <c r="W69" s="118"/>
      <c r="X69" s="118"/>
      <c r="Y69" s="118"/>
      <c r="Z69" s="118"/>
      <c r="AA69" s="10"/>
      <c r="AB69" s="10"/>
      <c r="AC69" s="10"/>
      <c r="AD69" s="10"/>
      <c r="AE69" s="10"/>
      <c r="AF69" s="10"/>
      <c r="AG69" s="10"/>
      <c r="AH69" s="10"/>
    </row>
    <row r="70" spans="1:34" ht="15.6" customHeight="1" x14ac:dyDescent="0.3">
      <c r="A70" s="18"/>
      <c r="B70" s="44"/>
      <c r="C70" s="188" t="str">
        <f>"c) nombre de travailleurs selon le temps de travail hebdomadaire, à l'exclusion des heures supplémentaires, pour le banane "&amp;IF(ISBLANK(G6),"(indiquer le type de banane dans la cellule G6)",(G6))</f>
        <v>c) nombre de travailleurs selon le temps de travail hebdomadaire, à l'exclusion des heures supplémentaires, pour le banane conventionnelle</v>
      </c>
      <c r="D70" s="192" t="str">
        <f>D56</f>
        <v>Nombre de travailleurs</v>
      </c>
      <c r="E70" s="193"/>
      <c r="F70" s="124" t="str">
        <f>F56</f>
        <v>TOTAL</v>
      </c>
      <c r="G70" s="68"/>
      <c r="H70" s="68"/>
      <c r="I70" s="45"/>
      <c r="J70" s="14"/>
      <c r="K70" s="118"/>
      <c r="L70" s="118"/>
      <c r="M70" s="118"/>
      <c r="N70" s="118"/>
      <c r="O70" s="118"/>
      <c r="P70" s="118"/>
      <c r="Q70" s="118"/>
      <c r="R70" s="118"/>
      <c r="S70" s="118"/>
      <c r="T70" s="118"/>
      <c r="U70" s="118"/>
      <c r="V70" s="118"/>
      <c r="W70" s="118"/>
      <c r="X70" s="118"/>
      <c r="Y70" s="118"/>
      <c r="Z70" s="118"/>
      <c r="AA70" s="10"/>
      <c r="AB70" s="10"/>
      <c r="AC70" s="10"/>
      <c r="AD70" s="10"/>
      <c r="AE70" s="10"/>
      <c r="AF70" s="10"/>
      <c r="AG70" s="10"/>
      <c r="AH70" s="10"/>
    </row>
    <row r="71" spans="1:34" ht="15.6" customHeight="1" x14ac:dyDescent="0.3">
      <c r="A71" s="18"/>
      <c r="B71" s="44"/>
      <c r="C71" s="189"/>
      <c r="D71" s="90" t="str">
        <f>D57</f>
        <v>sous contrat</v>
      </c>
      <c r="E71" s="90" t="str">
        <f>E57</f>
        <v>sous-traités</v>
      </c>
      <c r="F71" s="125"/>
      <c r="G71" s="68"/>
      <c r="H71" s="68"/>
      <c r="I71" s="45"/>
      <c r="J71" s="14"/>
      <c r="K71" s="118"/>
      <c r="L71" s="118"/>
      <c r="M71" s="118"/>
      <c r="N71" s="118"/>
      <c r="O71" s="118"/>
      <c r="P71" s="118"/>
      <c r="Q71" s="118"/>
      <c r="R71" s="118"/>
      <c r="S71" s="118"/>
      <c r="T71" s="118"/>
      <c r="U71" s="118"/>
      <c r="V71" s="118"/>
      <c r="W71" s="118"/>
      <c r="X71" s="118"/>
      <c r="Y71" s="118"/>
      <c r="Z71" s="118"/>
      <c r="AA71" s="10"/>
      <c r="AB71" s="10"/>
      <c r="AC71" s="118"/>
      <c r="AD71" s="10"/>
      <c r="AE71" s="10"/>
      <c r="AF71" s="118"/>
      <c r="AG71" s="10"/>
      <c r="AH71" s="10"/>
    </row>
    <row r="72" spans="1:34" ht="15.6" customHeight="1" x14ac:dyDescent="0.3">
      <c r="A72" s="18"/>
      <c r="B72" s="44"/>
      <c r="C72" s="79" t="s">
        <v>615</v>
      </c>
      <c r="D72" s="7"/>
      <c r="E72" s="8"/>
      <c r="F72" s="123">
        <f t="shared" ref="F72:F78" si="1">SUM(D72:E72)</f>
        <v>0</v>
      </c>
      <c r="G72" s="68"/>
      <c r="H72" s="68"/>
      <c r="I72" s="45"/>
      <c r="J72" s="14"/>
      <c r="K72" s="118"/>
      <c r="L72" s="118"/>
      <c r="M72" s="118"/>
      <c r="N72" s="118"/>
      <c r="O72" s="118"/>
      <c r="P72" s="118"/>
      <c r="Q72" s="118"/>
      <c r="R72" s="118"/>
      <c r="S72" s="118"/>
      <c r="T72" s="118"/>
      <c r="U72" s="118"/>
      <c r="V72" s="118"/>
      <c r="W72" s="118"/>
      <c r="X72" s="118"/>
      <c r="Y72" s="118"/>
      <c r="Z72" s="118"/>
      <c r="AA72" s="10"/>
      <c r="AB72" s="10"/>
      <c r="AC72" s="118"/>
      <c r="AD72" s="10"/>
      <c r="AE72" s="10"/>
      <c r="AF72" s="118"/>
      <c r="AG72" s="10"/>
      <c r="AH72" s="10"/>
    </row>
    <row r="73" spans="1:34" ht="15.6" customHeight="1" x14ac:dyDescent="0.3">
      <c r="A73" s="18"/>
      <c r="B73" s="44"/>
      <c r="C73" s="79" t="s">
        <v>617</v>
      </c>
      <c r="D73" s="7"/>
      <c r="E73" s="8"/>
      <c r="F73" s="123">
        <f t="shared" si="1"/>
        <v>0</v>
      </c>
      <c r="G73" s="68"/>
      <c r="H73" s="68"/>
      <c r="I73" s="45"/>
      <c r="J73" s="14"/>
      <c r="K73" s="118"/>
      <c r="L73" s="118"/>
      <c r="M73" s="118"/>
      <c r="N73" s="118"/>
      <c r="O73" s="118"/>
      <c r="P73" s="118"/>
      <c r="Q73" s="118"/>
      <c r="R73" s="118"/>
      <c r="S73" s="118"/>
      <c r="T73" s="118"/>
      <c r="U73" s="118"/>
      <c r="V73" s="118"/>
      <c r="W73" s="118"/>
      <c r="X73" s="118"/>
      <c r="Y73" s="118"/>
      <c r="Z73" s="118"/>
      <c r="AA73" s="10"/>
      <c r="AB73" s="10"/>
      <c r="AC73" s="118"/>
      <c r="AD73" s="10"/>
      <c r="AE73" s="10"/>
      <c r="AF73" s="118"/>
      <c r="AG73" s="10"/>
      <c r="AH73" s="10"/>
    </row>
    <row r="74" spans="1:34" ht="15.6" customHeight="1" x14ac:dyDescent="0.3">
      <c r="A74" s="18"/>
      <c r="B74" s="44"/>
      <c r="C74" s="79" t="s">
        <v>618</v>
      </c>
      <c r="D74" s="7"/>
      <c r="E74" s="8"/>
      <c r="F74" s="123">
        <f t="shared" si="1"/>
        <v>0</v>
      </c>
      <c r="G74" s="68"/>
      <c r="H74" s="68"/>
      <c r="I74" s="45"/>
      <c r="J74" s="14"/>
      <c r="K74" s="118"/>
      <c r="L74" s="118"/>
      <c r="M74" s="118"/>
      <c r="N74" s="118"/>
      <c r="O74" s="118"/>
      <c r="P74" s="118"/>
      <c r="Q74" s="118"/>
      <c r="R74" s="118"/>
      <c r="S74" s="118"/>
      <c r="T74" s="118"/>
      <c r="U74" s="118"/>
      <c r="V74" s="118"/>
      <c r="W74" s="118"/>
      <c r="X74" s="118"/>
      <c r="Y74" s="118"/>
      <c r="Z74" s="118"/>
      <c r="AA74" s="10"/>
      <c r="AB74" s="10"/>
      <c r="AC74" s="118"/>
      <c r="AD74" s="10"/>
      <c r="AE74" s="10"/>
      <c r="AF74" s="118"/>
      <c r="AG74" s="10"/>
      <c r="AH74" s="10"/>
    </row>
    <row r="75" spans="1:34" ht="15.6" customHeight="1" x14ac:dyDescent="0.3">
      <c r="A75" s="18"/>
      <c r="B75" s="44"/>
      <c r="C75" s="79" t="s">
        <v>619</v>
      </c>
      <c r="D75" s="7"/>
      <c r="E75" s="8"/>
      <c r="F75" s="123">
        <f t="shared" si="1"/>
        <v>0</v>
      </c>
      <c r="G75" s="68"/>
      <c r="H75" s="68"/>
      <c r="I75" s="45"/>
      <c r="J75" s="14"/>
      <c r="K75" s="118"/>
      <c r="L75" s="118"/>
      <c r="M75" s="118"/>
      <c r="N75" s="118"/>
      <c r="O75" s="118"/>
      <c r="P75" s="118"/>
      <c r="Q75" s="118"/>
      <c r="R75" s="118"/>
      <c r="S75" s="118"/>
      <c r="T75" s="118"/>
      <c r="U75" s="118"/>
      <c r="V75" s="118"/>
      <c r="W75" s="118"/>
      <c r="X75" s="118"/>
      <c r="Y75" s="118"/>
      <c r="Z75" s="118"/>
      <c r="AA75" s="10"/>
      <c r="AB75" s="10"/>
      <c r="AC75" s="10"/>
      <c r="AD75" s="10"/>
      <c r="AE75" s="10"/>
      <c r="AF75" s="10"/>
      <c r="AG75" s="10"/>
      <c r="AH75" s="10"/>
    </row>
    <row r="76" spans="1:34" ht="15.6" customHeight="1" x14ac:dyDescent="0.3">
      <c r="A76" s="18"/>
      <c r="B76" s="44"/>
      <c r="C76" s="79" t="s">
        <v>620</v>
      </c>
      <c r="D76" s="7"/>
      <c r="E76" s="8"/>
      <c r="F76" s="123">
        <f t="shared" si="1"/>
        <v>0</v>
      </c>
      <c r="G76" s="68"/>
      <c r="H76" s="68"/>
      <c r="I76" s="45"/>
      <c r="J76" s="14"/>
      <c r="K76" s="118"/>
      <c r="L76" s="118"/>
      <c r="M76" s="118"/>
      <c r="N76" s="118"/>
      <c r="O76" s="118"/>
      <c r="P76" s="118"/>
      <c r="Q76" s="118"/>
      <c r="R76" s="118"/>
      <c r="S76" s="118"/>
      <c r="T76" s="118"/>
      <c r="U76" s="118"/>
      <c r="V76" s="118"/>
      <c r="W76" s="118"/>
      <c r="X76" s="118"/>
      <c r="Y76" s="118"/>
      <c r="Z76" s="118"/>
      <c r="AA76" s="10"/>
      <c r="AB76" s="10"/>
      <c r="AC76" s="118"/>
      <c r="AD76" s="10"/>
      <c r="AE76" s="10"/>
      <c r="AF76" s="118"/>
      <c r="AG76" s="10"/>
      <c r="AH76" s="10"/>
    </row>
    <row r="77" spans="1:34" ht="15.6" customHeight="1" x14ac:dyDescent="0.3">
      <c r="A77" s="18"/>
      <c r="B77" s="44"/>
      <c r="C77" s="79" t="s">
        <v>621</v>
      </c>
      <c r="D77" s="7"/>
      <c r="E77" s="8"/>
      <c r="F77" s="123">
        <f t="shared" si="1"/>
        <v>0</v>
      </c>
      <c r="G77" s="68"/>
      <c r="H77" s="68"/>
      <c r="I77" s="45"/>
      <c r="J77" s="14"/>
      <c r="K77" s="118"/>
      <c r="L77" s="118"/>
      <c r="M77" s="118"/>
      <c r="N77" s="118"/>
      <c r="O77" s="118"/>
      <c r="P77" s="118"/>
      <c r="Q77" s="118"/>
      <c r="R77" s="118"/>
      <c r="S77" s="118"/>
      <c r="T77" s="118"/>
      <c r="U77" s="118"/>
      <c r="V77" s="118"/>
      <c r="W77" s="118"/>
      <c r="X77" s="118"/>
      <c r="Y77" s="118"/>
      <c r="Z77" s="118"/>
      <c r="AA77" s="10"/>
      <c r="AB77" s="10"/>
      <c r="AC77" s="118"/>
      <c r="AD77" s="10"/>
      <c r="AE77" s="10"/>
      <c r="AF77" s="118"/>
      <c r="AG77" s="10"/>
      <c r="AH77" s="10"/>
    </row>
    <row r="78" spans="1:34" ht="15.6" customHeight="1" x14ac:dyDescent="0.35">
      <c r="A78" s="18"/>
      <c r="B78" s="44"/>
      <c r="C78" s="89" t="s">
        <v>493</v>
      </c>
      <c r="D78" s="83">
        <f>SUM(D72:D77)</f>
        <v>0</v>
      </c>
      <c r="E78" s="84">
        <f>SUM(E72:E77)</f>
        <v>0</v>
      </c>
      <c r="F78" s="123">
        <f t="shared" si="1"/>
        <v>0</v>
      </c>
      <c r="G78" s="68"/>
      <c r="H78" s="68"/>
      <c r="I78" s="45"/>
      <c r="J78" s="14"/>
      <c r="K78" s="118"/>
      <c r="L78" s="118"/>
      <c r="M78" s="118"/>
      <c r="N78" s="118"/>
      <c r="O78" s="118"/>
      <c r="P78" s="118"/>
      <c r="Q78" s="118"/>
      <c r="R78" s="118"/>
      <c r="S78" s="118"/>
      <c r="T78" s="118"/>
      <c r="U78" s="118"/>
      <c r="V78" s="118"/>
      <c r="W78" s="118"/>
      <c r="X78" s="118"/>
      <c r="Y78" s="118"/>
      <c r="Z78" s="118"/>
      <c r="AA78" s="10"/>
      <c r="AB78" s="10"/>
      <c r="AC78" s="118"/>
      <c r="AD78" s="10"/>
      <c r="AE78" s="10"/>
      <c r="AF78" s="118"/>
      <c r="AG78" s="10"/>
      <c r="AH78" s="10"/>
    </row>
    <row r="79" spans="1:34" ht="4.95" customHeight="1" x14ac:dyDescent="0.3">
      <c r="A79" s="18"/>
      <c r="B79" s="44"/>
      <c r="C79" s="70"/>
      <c r="D79" s="70"/>
      <c r="E79" s="70"/>
      <c r="F79" s="70"/>
      <c r="G79" s="70"/>
      <c r="H79" s="64"/>
      <c r="I79" s="45"/>
      <c r="J79" s="16"/>
      <c r="K79" s="118"/>
      <c r="L79" s="118"/>
      <c r="M79" s="118"/>
      <c r="N79" s="118"/>
      <c r="O79" s="118"/>
      <c r="P79" s="118"/>
      <c r="Q79" s="118"/>
      <c r="R79" s="118"/>
      <c r="S79" s="118"/>
      <c r="T79" s="118"/>
      <c r="U79" s="118"/>
      <c r="V79" s="118"/>
      <c r="W79" s="118"/>
      <c r="X79" s="118"/>
      <c r="Y79" s="118"/>
      <c r="Z79" s="118"/>
      <c r="AA79" s="10"/>
      <c r="AB79" s="10"/>
      <c r="AC79" s="118"/>
      <c r="AD79" s="10"/>
      <c r="AE79" s="10"/>
      <c r="AF79" s="118"/>
      <c r="AG79" s="10"/>
      <c r="AH79" s="10"/>
    </row>
    <row r="80" spans="1:34" ht="15.6" customHeight="1" x14ac:dyDescent="0.3">
      <c r="A80" s="18"/>
      <c r="B80" s="44"/>
      <c r="C80" s="86" t="str">
        <f>IF(AND(D54=D68,D54=D78),"",Sheet2!$G$72)</f>
        <v/>
      </c>
      <c r="D80" s="70"/>
      <c r="E80" s="70"/>
      <c r="F80" s="70"/>
      <c r="G80" s="70"/>
      <c r="H80" s="64"/>
      <c r="I80" s="45"/>
      <c r="J80" s="10"/>
      <c r="K80" s="118"/>
      <c r="L80" s="118"/>
      <c r="M80" s="118"/>
      <c r="N80" s="118"/>
      <c r="O80" s="118"/>
      <c r="P80" s="118"/>
      <c r="Q80" s="118"/>
      <c r="R80" s="118"/>
      <c r="S80" s="118"/>
      <c r="T80" s="118"/>
      <c r="U80" s="118"/>
      <c r="V80" s="118"/>
      <c r="W80" s="118"/>
      <c r="X80" s="118"/>
      <c r="Y80" s="118"/>
      <c r="Z80" s="118"/>
      <c r="AA80" s="10"/>
      <c r="AB80" s="10"/>
      <c r="AC80" s="118"/>
      <c r="AD80" s="10"/>
      <c r="AE80" s="10"/>
      <c r="AF80" s="118"/>
      <c r="AG80" s="10"/>
      <c r="AH80" s="10"/>
    </row>
    <row r="81" spans="1:34" ht="4.95" customHeight="1" x14ac:dyDescent="0.3">
      <c r="A81" s="18"/>
      <c r="B81" s="44"/>
      <c r="C81" s="86"/>
      <c r="D81" s="87"/>
      <c r="E81" s="87"/>
      <c r="F81" s="87"/>
      <c r="G81" s="87"/>
      <c r="H81" s="87"/>
      <c r="I81" s="45"/>
      <c r="J81" s="10"/>
      <c r="K81" s="118"/>
      <c r="L81" s="118"/>
      <c r="M81" s="118"/>
      <c r="N81" s="118"/>
      <c r="O81" s="118"/>
      <c r="P81" s="118"/>
      <c r="Q81" s="118"/>
      <c r="R81" s="118"/>
      <c r="S81" s="118"/>
      <c r="T81" s="118"/>
      <c r="U81" s="118"/>
      <c r="V81" s="118"/>
      <c r="W81" s="118"/>
      <c r="X81" s="118"/>
      <c r="Y81" s="118"/>
      <c r="Z81" s="118"/>
      <c r="AA81" s="10"/>
      <c r="AB81" s="10"/>
      <c r="AC81" s="118"/>
      <c r="AD81" s="10"/>
      <c r="AE81" s="10"/>
      <c r="AF81" s="118"/>
      <c r="AG81" s="10"/>
      <c r="AH81" s="10"/>
    </row>
    <row r="82" spans="1:34" ht="15.6" customHeight="1" x14ac:dyDescent="0.3">
      <c r="A82" s="18"/>
      <c r="B82" s="44"/>
      <c r="C82" s="86" t="str">
        <f>IF(AND(E54=E68,E54=E78),"",Sheet2!$G$73)</f>
        <v/>
      </c>
      <c r="D82" s="87"/>
      <c r="E82" s="87"/>
      <c r="F82" s="87"/>
      <c r="G82" s="87"/>
      <c r="H82" s="64"/>
      <c r="I82" s="45"/>
      <c r="J82" s="10"/>
      <c r="K82" s="118"/>
      <c r="L82" s="118"/>
      <c r="M82" s="118"/>
      <c r="N82" s="118"/>
      <c r="O82" s="118"/>
      <c r="P82" s="118"/>
      <c r="Q82" s="118"/>
      <c r="R82" s="118"/>
      <c r="S82" s="118"/>
      <c r="T82" s="118"/>
      <c r="U82" s="118"/>
      <c r="V82" s="118"/>
      <c r="W82" s="118"/>
      <c r="X82" s="118"/>
      <c r="Y82" s="118"/>
      <c r="Z82" s="118"/>
      <c r="AA82" s="10"/>
      <c r="AB82" s="10"/>
      <c r="AC82" s="118"/>
      <c r="AD82" s="10"/>
      <c r="AE82" s="10"/>
      <c r="AF82" s="118"/>
      <c r="AG82" s="10"/>
      <c r="AH82" s="10"/>
    </row>
    <row r="83" spans="1:34" ht="15.6" customHeight="1" thickBot="1" x14ac:dyDescent="0.35">
      <c r="A83" s="18"/>
      <c r="B83" s="74"/>
      <c r="C83" s="88"/>
      <c r="D83" s="88"/>
      <c r="E83" s="88"/>
      <c r="F83" s="88"/>
      <c r="G83" s="88"/>
      <c r="H83" s="88"/>
      <c r="I83" s="75"/>
      <c r="J83" s="10"/>
      <c r="K83" s="118"/>
      <c r="L83" s="118"/>
      <c r="M83" s="118"/>
      <c r="N83" s="118"/>
      <c r="O83" s="118"/>
      <c r="P83" s="118"/>
      <c r="Q83" s="118"/>
      <c r="R83" s="118"/>
      <c r="S83" s="118"/>
      <c r="T83" s="118"/>
      <c r="U83" s="118"/>
      <c r="V83" s="118"/>
      <c r="W83" s="118"/>
      <c r="X83" s="118"/>
      <c r="Y83" s="118"/>
      <c r="Z83" s="118"/>
      <c r="AA83" s="10"/>
      <c r="AB83" s="10"/>
      <c r="AC83" s="118"/>
      <c r="AD83" s="10"/>
      <c r="AE83" s="10"/>
      <c r="AF83" s="118"/>
      <c r="AG83" s="10"/>
      <c r="AH83" s="10"/>
    </row>
    <row r="84" spans="1:34" ht="7.95" customHeight="1" thickTop="1" x14ac:dyDescent="0.3">
      <c r="A84" s="18"/>
      <c r="B84" s="1"/>
      <c r="C84" s="1"/>
      <c r="D84" s="1"/>
      <c r="E84" s="1"/>
      <c r="F84" s="1"/>
      <c r="G84" s="1"/>
      <c r="H84" s="1"/>
      <c r="I84" s="1"/>
      <c r="J84" s="10"/>
      <c r="K84" s="118"/>
      <c r="L84" s="118"/>
      <c r="M84" s="118"/>
      <c r="N84" s="118"/>
      <c r="O84" s="118"/>
      <c r="P84" s="118"/>
      <c r="Q84" s="118"/>
      <c r="R84" s="118"/>
      <c r="S84" s="118"/>
      <c r="T84" s="118"/>
      <c r="U84" s="118"/>
      <c r="V84" s="118"/>
      <c r="W84" s="118"/>
      <c r="X84" s="118"/>
      <c r="Y84" s="118"/>
      <c r="Z84" s="118"/>
      <c r="AA84" s="10"/>
      <c r="AB84" s="10"/>
      <c r="AC84" s="118"/>
      <c r="AD84" s="10"/>
      <c r="AE84" s="10"/>
      <c r="AF84" s="118"/>
      <c r="AG84" s="10"/>
      <c r="AH84" s="10"/>
    </row>
    <row r="85" spans="1:34" ht="8.4" customHeight="1" x14ac:dyDescent="0.3">
      <c r="A85" s="18"/>
      <c r="B85" s="92"/>
      <c r="C85" s="93"/>
      <c r="D85" s="93"/>
      <c r="E85" s="93"/>
      <c r="F85" s="93"/>
      <c r="G85" s="93"/>
      <c r="H85" s="93"/>
      <c r="I85" s="94"/>
      <c r="J85" s="10"/>
      <c r="K85" s="118"/>
      <c r="L85" s="118"/>
      <c r="M85" s="118"/>
      <c r="N85" s="118"/>
      <c r="O85" s="118"/>
      <c r="P85" s="118"/>
      <c r="Q85" s="118"/>
      <c r="R85" s="118"/>
      <c r="S85" s="118"/>
      <c r="T85" s="118"/>
      <c r="U85" s="118"/>
      <c r="V85" s="118"/>
      <c r="W85" s="118"/>
      <c r="X85" s="118"/>
      <c r="Y85" s="118"/>
      <c r="Z85" s="118"/>
      <c r="AA85" s="10"/>
      <c r="AB85" s="10"/>
      <c r="AC85" s="118"/>
      <c r="AD85" s="10"/>
      <c r="AE85" s="10"/>
      <c r="AF85" s="118"/>
      <c r="AG85" s="10"/>
      <c r="AH85" s="10"/>
    </row>
    <row r="86" spans="1:34" ht="15" customHeight="1" x14ac:dyDescent="0.4">
      <c r="A86" s="18"/>
      <c r="B86" s="95"/>
      <c r="C86" s="96" t="str">
        <f>Sheet2!E111</f>
        <v>• Une fois le formulaire 3.1.4 complété, veuillez</v>
      </c>
      <c r="D86" s="97"/>
      <c r="E86" s="97"/>
      <c r="F86" s="98"/>
      <c r="G86" s="99"/>
      <c r="H86" s="100"/>
      <c r="I86" s="101"/>
      <c r="J86" s="10"/>
      <c r="K86" s="118"/>
      <c r="L86" s="118"/>
      <c r="M86" s="118"/>
      <c r="N86" s="118"/>
      <c r="O86" s="118"/>
      <c r="P86" s="118"/>
      <c r="Q86" s="118"/>
      <c r="R86" s="118"/>
      <c r="S86" s="118"/>
      <c r="T86" s="118"/>
      <c r="U86" s="118"/>
      <c r="V86" s="118"/>
      <c r="W86" s="118"/>
      <c r="X86" s="118"/>
      <c r="Y86" s="118"/>
      <c r="Z86" s="118"/>
      <c r="AA86" s="10"/>
      <c r="AB86" s="10"/>
      <c r="AC86" s="10"/>
      <c r="AD86" s="10"/>
      <c r="AE86" s="10"/>
      <c r="AF86" s="10"/>
      <c r="AG86" s="10"/>
      <c r="AH86" s="10"/>
    </row>
    <row r="87" spans="1:34" ht="30" x14ac:dyDescent="0.7">
      <c r="A87" s="18"/>
      <c r="B87" s="95"/>
      <c r="C87" s="102" t="str">
        <f>Sheet2!E112</f>
        <v>a) le sauvegarder sous le nom suivant:</v>
      </c>
      <c r="D87" s="103" t="str">
        <f>"CM_"&amp;IF(OR(ISBLANK(D29),D29=0),"FLOid",D29)</f>
        <v>CM_FLOid</v>
      </c>
      <c r="E87" s="104"/>
      <c r="F87" s="105"/>
      <c r="G87" s="105"/>
      <c r="H87" s="100"/>
      <c r="I87" s="101"/>
      <c r="J87" s="10"/>
      <c r="K87" s="118"/>
      <c r="L87" s="118"/>
      <c r="M87" s="118"/>
      <c r="N87" s="118"/>
      <c r="O87" s="118"/>
      <c r="P87" s="118"/>
      <c r="Q87" s="118"/>
      <c r="R87" s="118"/>
      <c r="S87" s="118"/>
      <c r="T87" s="118"/>
      <c r="U87" s="118"/>
      <c r="V87" s="118"/>
      <c r="W87" s="118"/>
      <c r="X87" s="118"/>
      <c r="Y87" s="118"/>
      <c r="Z87" s="118"/>
      <c r="AA87" s="10"/>
      <c r="AB87" s="10"/>
      <c r="AC87" s="10"/>
      <c r="AD87" s="10"/>
      <c r="AE87" s="10"/>
      <c r="AF87" s="10"/>
      <c r="AG87" s="10"/>
      <c r="AH87" s="10"/>
    </row>
    <row r="88" spans="1:34" ht="4.95" customHeight="1" x14ac:dyDescent="0.3">
      <c r="A88" s="18"/>
      <c r="B88" s="95"/>
      <c r="C88" s="106"/>
      <c r="D88" s="100"/>
      <c r="E88" s="100"/>
      <c r="F88" s="97"/>
      <c r="G88" s="97"/>
      <c r="H88" s="100"/>
      <c r="I88" s="101"/>
      <c r="J88" s="10"/>
      <c r="K88" s="118"/>
      <c r="L88" s="118"/>
      <c r="M88" s="118"/>
      <c r="N88" s="118"/>
      <c r="O88" s="118"/>
      <c r="P88" s="118"/>
      <c r="Q88" s="118"/>
      <c r="R88" s="118"/>
      <c r="S88" s="118"/>
      <c r="T88" s="118"/>
      <c r="U88" s="118"/>
      <c r="V88" s="118"/>
      <c r="W88" s="118"/>
      <c r="X88" s="118"/>
      <c r="Y88" s="118"/>
      <c r="Z88" s="118"/>
      <c r="AA88" s="10"/>
      <c r="AB88" s="10"/>
      <c r="AC88" s="10"/>
      <c r="AD88" s="10"/>
      <c r="AE88" s="10"/>
      <c r="AF88" s="10"/>
      <c r="AG88" s="10"/>
      <c r="AH88" s="10"/>
    </row>
    <row r="89" spans="1:34" ht="15.6" customHeight="1" x14ac:dyDescent="0.3">
      <c r="A89" s="18"/>
      <c r="B89" s="95"/>
      <c r="C89" s="102" t="str">
        <f>Sheet2!E113</f>
        <v>b) l'envoyer à l'adresse électronique:</v>
      </c>
      <c r="D89" s="107" t="s">
        <v>407</v>
      </c>
      <c r="E89" s="104"/>
      <c r="F89" s="108"/>
      <c r="G89" s="108"/>
      <c r="H89" s="100"/>
      <c r="I89" s="101"/>
      <c r="J89" s="10"/>
      <c r="K89" s="118"/>
      <c r="L89" s="118"/>
      <c r="M89" s="118"/>
      <c r="N89" s="118"/>
      <c r="O89" s="118"/>
      <c r="P89" s="118"/>
      <c r="Q89" s="118"/>
      <c r="R89" s="118"/>
      <c r="S89" s="118"/>
      <c r="T89" s="118"/>
      <c r="U89" s="118"/>
      <c r="V89" s="118"/>
      <c r="W89" s="118"/>
      <c r="X89" s="118"/>
      <c r="Y89" s="118"/>
      <c r="Z89" s="118"/>
      <c r="AA89" s="10"/>
      <c r="AB89" s="10"/>
      <c r="AC89" s="10"/>
      <c r="AD89" s="10"/>
      <c r="AE89" s="10"/>
      <c r="AF89" s="10"/>
      <c r="AG89" s="10"/>
      <c r="AH89" s="10"/>
    </row>
    <row r="90" spans="1:34" ht="9" customHeight="1" x14ac:dyDescent="0.3">
      <c r="A90" s="18"/>
      <c r="B90" s="95"/>
      <c r="C90" s="111"/>
      <c r="D90" s="104"/>
      <c r="E90" s="104"/>
      <c r="F90" s="108"/>
      <c r="G90" s="108"/>
      <c r="H90" s="100"/>
      <c r="I90" s="101"/>
      <c r="J90" s="10"/>
      <c r="K90" s="118"/>
      <c r="L90" s="118"/>
      <c r="M90" s="118"/>
      <c r="N90" s="118"/>
      <c r="O90" s="118"/>
      <c r="P90" s="118"/>
      <c r="Q90" s="118"/>
      <c r="R90" s="118"/>
      <c r="S90" s="118"/>
      <c r="T90" s="118"/>
      <c r="U90" s="118"/>
      <c r="V90" s="118"/>
      <c r="W90" s="118"/>
      <c r="X90" s="118"/>
      <c r="Y90" s="118"/>
      <c r="Z90" s="118"/>
      <c r="AA90" s="10"/>
      <c r="AB90" s="10"/>
      <c r="AC90" s="10"/>
      <c r="AD90" s="10"/>
      <c r="AE90" s="10"/>
      <c r="AF90" s="10"/>
      <c r="AG90" s="10"/>
      <c r="AH90" s="10"/>
    </row>
    <row r="91" spans="1:34" ht="15.6" customHeight="1" x14ac:dyDescent="0.3">
      <c r="A91" s="18"/>
      <c r="B91" s="95"/>
      <c r="C91" s="96" t="str">
        <f>Sheet2!E115</f>
        <v>• Si vous avez des questions sur la manière de remplir le formulaire 3.1.4, veuillez nous envoyer un courriel:</v>
      </c>
      <c r="D91" s="104"/>
      <c r="E91" s="104"/>
      <c r="F91" s="108"/>
      <c r="G91" s="108"/>
      <c r="H91" s="100"/>
      <c r="I91" s="101"/>
      <c r="J91" s="10"/>
      <c r="K91" s="118"/>
      <c r="L91" s="118"/>
      <c r="M91" s="118"/>
      <c r="N91" s="118"/>
      <c r="O91" s="118"/>
      <c r="P91" s="118"/>
      <c r="Q91" s="118"/>
      <c r="R91" s="118"/>
      <c r="S91" s="118"/>
      <c r="T91" s="118"/>
      <c r="U91" s="118"/>
      <c r="V91" s="118"/>
      <c r="W91" s="118"/>
      <c r="X91" s="118"/>
      <c r="Y91" s="118"/>
      <c r="Z91" s="118"/>
      <c r="AA91" s="10"/>
      <c r="AB91" s="10"/>
      <c r="AC91" s="10"/>
      <c r="AD91" s="10"/>
      <c r="AE91" s="10"/>
      <c r="AF91" s="10"/>
      <c r="AG91" s="10"/>
      <c r="AH91" s="10"/>
    </row>
    <row r="92" spans="1:34" ht="15.6" customHeight="1" x14ac:dyDescent="0.3">
      <c r="A92" s="18"/>
      <c r="B92" s="95"/>
      <c r="C92" s="100"/>
      <c r="D92" s="107" t="s">
        <v>407</v>
      </c>
      <c r="E92" s="100"/>
      <c r="F92" s="100"/>
      <c r="G92" s="100"/>
      <c r="H92" s="100"/>
      <c r="I92" s="101"/>
      <c r="J92" s="10"/>
      <c r="K92" s="118"/>
      <c r="L92" s="118"/>
      <c r="M92" s="118"/>
      <c r="N92" s="118"/>
      <c r="O92" s="118"/>
      <c r="P92" s="118"/>
      <c r="Q92" s="118"/>
      <c r="R92" s="118"/>
      <c r="S92" s="118"/>
      <c r="T92" s="118"/>
      <c r="U92" s="118"/>
      <c r="V92" s="118"/>
      <c r="W92" s="118"/>
      <c r="X92" s="118"/>
      <c r="Y92" s="118"/>
      <c r="Z92" s="118"/>
      <c r="AA92" s="10"/>
      <c r="AB92" s="10"/>
      <c r="AC92" s="10"/>
      <c r="AD92" s="10"/>
      <c r="AE92" s="10"/>
      <c r="AF92" s="10"/>
      <c r="AG92" s="10"/>
      <c r="AH92" s="10"/>
    </row>
    <row r="93" spans="1:34" ht="6.6" customHeight="1" x14ac:dyDescent="0.3">
      <c r="A93" s="18"/>
      <c r="B93" s="112"/>
      <c r="C93" s="113"/>
      <c r="D93" s="113"/>
      <c r="E93" s="113"/>
      <c r="F93" s="113"/>
      <c r="G93" s="113"/>
      <c r="H93" s="113"/>
      <c r="I93" s="114"/>
      <c r="J93" s="10"/>
      <c r="K93" s="118"/>
      <c r="L93" s="118"/>
      <c r="M93" s="118"/>
      <c r="N93" s="118"/>
      <c r="O93" s="118"/>
      <c r="P93" s="118"/>
      <c r="Q93" s="118"/>
      <c r="R93" s="118"/>
      <c r="S93" s="118"/>
      <c r="T93" s="118"/>
      <c r="U93" s="118"/>
      <c r="V93" s="118"/>
      <c r="W93" s="118"/>
      <c r="X93" s="118"/>
      <c r="Y93" s="118"/>
      <c r="Z93" s="118"/>
      <c r="AA93" s="10"/>
      <c r="AB93" s="10"/>
      <c r="AC93" s="10"/>
      <c r="AD93" s="10"/>
      <c r="AE93" s="10"/>
      <c r="AF93" s="10"/>
      <c r="AG93" s="10"/>
      <c r="AH93" s="10"/>
    </row>
    <row r="94" spans="1:34" x14ac:dyDescent="0.3">
      <c r="A94" s="18"/>
      <c r="B94" s="18"/>
      <c r="C94" s="18"/>
      <c r="D94" s="18"/>
      <c r="E94" s="18"/>
      <c r="F94" s="18"/>
      <c r="G94" s="18"/>
      <c r="H94" s="18"/>
      <c r="I94" s="18"/>
      <c r="J94" s="10"/>
      <c r="K94" s="118"/>
      <c r="L94" s="118"/>
      <c r="M94" s="118"/>
      <c r="N94" s="118"/>
      <c r="O94" s="118"/>
      <c r="P94" s="118"/>
      <c r="Q94" s="118"/>
      <c r="R94" s="118"/>
      <c r="S94" s="118"/>
      <c r="T94" s="118"/>
      <c r="U94" s="118"/>
      <c r="V94" s="118"/>
      <c r="W94" s="118"/>
      <c r="X94" s="118"/>
      <c r="Y94" s="118"/>
      <c r="Z94" s="118"/>
      <c r="AA94" s="10"/>
      <c r="AB94" s="10"/>
      <c r="AC94" s="10"/>
      <c r="AD94" s="10"/>
      <c r="AE94" s="10"/>
      <c r="AF94" s="10"/>
      <c r="AG94" s="10"/>
      <c r="AH94" s="10"/>
    </row>
    <row r="95" spans="1:34" x14ac:dyDescent="0.3">
      <c r="A95" s="18"/>
      <c r="B95" s="18"/>
      <c r="C95" s="18"/>
      <c r="D95" s="18"/>
      <c r="E95" s="18"/>
      <c r="F95" s="18"/>
      <c r="G95" s="18"/>
      <c r="H95" s="18"/>
      <c r="I95" s="18"/>
      <c r="J95" s="10"/>
      <c r="K95" s="118"/>
      <c r="L95" s="118"/>
      <c r="M95" s="118"/>
      <c r="N95" s="118"/>
      <c r="O95" s="118"/>
      <c r="P95" s="118"/>
      <c r="Q95" s="118"/>
      <c r="R95" s="118"/>
      <c r="S95" s="118"/>
      <c r="T95" s="118"/>
      <c r="U95" s="118"/>
      <c r="V95" s="118"/>
      <c r="W95" s="118"/>
      <c r="X95" s="118"/>
      <c r="Y95" s="118"/>
      <c r="Z95" s="118"/>
      <c r="AA95" s="10"/>
      <c r="AB95" s="10"/>
      <c r="AC95" s="10"/>
      <c r="AD95" s="10"/>
      <c r="AE95" s="10"/>
      <c r="AF95" s="10"/>
      <c r="AG95" s="10"/>
      <c r="AH95" s="10"/>
    </row>
    <row r="96" spans="1:34" x14ac:dyDescent="0.3">
      <c r="A96" s="18"/>
      <c r="B96" s="18"/>
      <c r="C96" s="18"/>
      <c r="D96" s="18"/>
      <c r="E96" s="18"/>
      <c r="F96" s="18"/>
      <c r="G96" s="18"/>
      <c r="H96" s="18"/>
      <c r="I96" s="18"/>
      <c r="J96" s="10"/>
      <c r="K96" s="118"/>
      <c r="L96" s="118"/>
      <c r="M96" s="118"/>
      <c r="N96" s="118"/>
      <c r="O96" s="118"/>
      <c r="P96" s="118"/>
      <c r="Q96" s="118"/>
      <c r="R96" s="118"/>
      <c r="S96" s="118"/>
      <c r="T96" s="118"/>
      <c r="U96" s="118"/>
      <c r="V96" s="118"/>
      <c r="W96" s="118"/>
      <c r="X96" s="118"/>
      <c r="Y96" s="118"/>
      <c r="Z96" s="118"/>
      <c r="AA96" s="10"/>
      <c r="AB96" s="10"/>
      <c r="AC96" s="10"/>
      <c r="AD96" s="10"/>
      <c r="AE96" s="10"/>
      <c r="AF96" s="10"/>
      <c r="AG96" s="10"/>
      <c r="AH96" s="10"/>
    </row>
    <row r="97" spans="1:34" x14ac:dyDescent="0.3">
      <c r="A97" s="18"/>
      <c r="B97" s="18"/>
      <c r="C97" s="18"/>
      <c r="D97" s="18"/>
      <c r="E97" s="18"/>
      <c r="F97" s="18"/>
      <c r="G97" s="18"/>
      <c r="H97" s="18"/>
      <c r="I97" s="18"/>
      <c r="J97" s="10"/>
      <c r="K97" s="118"/>
      <c r="L97" s="118"/>
      <c r="M97" s="118"/>
      <c r="N97" s="118"/>
      <c r="O97" s="118"/>
      <c r="P97" s="118"/>
      <c r="Q97" s="118"/>
      <c r="R97" s="118"/>
      <c r="S97" s="118"/>
      <c r="T97" s="118"/>
      <c r="U97" s="118"/>
      <c r="V97" s="118"/>
      <c r="W97" s="118"/>
      <c r="X97" s="118"/>
      <c r="Y97" s="118"/>
      <c r="Z97" s="118"/>
      <c r="AA97" s="10"/>
      <c r="AB97" s="10"/>
      <c r="AC97" s="10"/>
      <c r="AD97" s="10"/>
      <c r="AE97" s="10"/>
      <c r="AF97" s="10"/>
      <c r="AG97" s="10"/>
      <c r="AH97" s="10"/>
    </row>
    <row r="98" spans="1:34" x14ac:dyDescent="0.3">
      <c r="A98" s="18"/>
      <c r="B98" s="18"/>
      <c r="C98" s="18"/>
      <c r="D98" s="18"/>
      <c r="E98" s="18"/>
      <c r="F98" s="18"/>
      <c r="G98" s="18"/>
      <c r="H98" s="9"/>
      <c r="I98" s="18"/>
      <c r="J98" s="10"/>
      <c r="K98" s="118"/>
      <c r="L98" s="118"/>
      <c r="M98" s="118"/>
      <c r="N98" s="118"/>
      <c r="O98" s="118"/>
      <c r="P98" s="118"/>
      <c r="Q98" s="118"/>
      <c r="R98" s="118"/>
      <c r="S98" s="118"/>
      <c r="T98" s="118"/>
      <c r="U98" s="118"/>
      <c r="V98" s="118"/>
      <c r="W98" s="118"/>
      <c r="X98" s="118"/>
      <c r="Y98" s="118"/>
      <c r="Z98" s="118"/>
      <c r="AA98" s="10"/>
      <c r="AB98" s="10"/>
      <c r="AC98" s="10"/>
      <c r="AD98" s="10"/>
      <c r="AE98" s="10"/>
      <c r="AF98" s="10"/>
      <c r="AG98" s="10"/>
      <c r="AH98" s="10"/>
    </row>
    <row r="99" spans="1:34" x14ac:dyDescent="0.3">
      <c r="A99" s="18"/>
      <c r="B99" s="18"/>
      <c r="C99" s="18"/>
      <c r="D99" s="18"/>
      <c r="E99" s="18"/>
      <c r="F99" s="18"/>
      <c r="G99" s="18"/>
      <c r="H99" s="9"/>
      <c r="I99" s="18"/>
      <c r="J99" s="10"/>
      <c r="K99" s="118"/>
      <c r="L99" s="118"/>
      <c r="M99" s="118"/>
      <c r="N99" s="118"/>
      <c r="O99" s="118"/>
      <c r="P99" s="118"/>
      <c r="Q99" s="118"/>
      <c r="R99" s="118"/>
      <c r="S99" s="118"/>
      <c r="T99" s="118"/>
      <c r="U99" s="118"/>
      <c r="V99" s="118"/>
      <c r="W99" s="118"/>
      <c r="X99" s="118"/>
      <c r="Y99" s="118"/>
      <c r="Z99" s="118"/>
      <c r="AA99" s="10"/>
      <c r="AB99" s="10"/>
      <c r="AC99" s="10"/>
      <c r="AD99" s="10"/>
      <c r="AE99" s="10"/>
      <c r="AF99" s="10"/>
      <c r="AG99" s="10"/>
      <c r="AH99" s="10"/>
    </row>
    <row r="100" spans="1:34" x14ac:dyDescent="0.3">
      <c r="A100" s="18"/>
      <c r="B100" s="18"/>
      <c r="C100" s="18"/>
      <c r="D100" s="18"/>
      <c r="E100" s="18"/>
      <c r="F100" s="18"/>
      <c r="G100" s="18"/>
      <c r="H100" s="9"/>
      <c r="I100" s="18"/>
      <c r="J100" s="10"/>
      <c r="K100" s="118"/>
      <c r="L100" s="118"/>
      <c r="M100" s="118"/>
      <c r="N100" s="118"/>
      <c r="O100" s="118"/>
      <c r="P100" s="118"/>
      <c r="Q100" s="118"/>
      <c r="R100" s="118"/>
      <c r="S100" s="118"/>
      <c r="T100" s="118"/>
      <c r="U100" s="118"/>
      <c r="V100" s="118"/>
      <c r="W100" s="118"/>
      <c r="X100" s="118"/>
      <c r="Y100" s="118"/>
      <c r="Z100" s="118"/>
      <c r="AA100" s="10"/>
      <c r="AB100" s="10"/>
      <c r="AC100" s="10"/>
      <c r="AD100" s="10"/>
      <c r="AE100" s="10"/>
      <c r="AF100" s="10"/>
      <c r="AG100" s="10"/>
      <c r="AH100" s="10"/>
    </row>
    <row r="101" spans="1:34" x14ac:dyDescent="0.3">
      <c r="A101" s="18"/>
      <c r="B101" s="18"/>
      <c r="C101" s="18"/>
      <c r="D101" s="18"/>
      <c r="E101" s="18"/>
      <c r="F101" s="18"/>
      <c r="G101" s="18"/>
      <c r="H101" s="9"/>
      <c r="I101" s="18"/>
      <c r="J101" s="10"/>
      <c r="K101" s="118"/>
      <c r="L101" s="118"/>
      <c r="M101" s="118"/>
      <c r="N101" s="118"/>
      <c r="O101" s="118"/>
      <c r="P101" s="118"/>
      <c r="Q101" s="118"/>
      <c r="R101" s="118"/>
      <c r="S101" s="118"/>
      <c r="T101" s="118"/>
      <c r="U101" s="118"/>
      <c r="V101" s="118"/>
      <c r="W101" s="118"/>
      <c r="X101" s="118"/>
      <c r="Y101" s="118"/>
      <c r="Z101" s="118"/>
      <c r="AA101" s="10"/>
      <c r="AB101" s="10"/>
      <c r="AC101" s="10"/>
      <c r="AD101" s="10"/>
      <c r="AE101" s="10"/>
      <c r="AF101" s="10"/>
      <c r="AG101" s="10"/>
      <c r="AH101" s="10"/>
    </row>
    <row r="102" spans="1:34" x14ac:dyDescent="0.3">
      <c r="A102" s="18"/>
      <c r="B102" s="18"/>
      <c r="C102" s="18"/>
      <c r="D102" s="18"/>
      <c r="E102" s="18"/>
      <c r="F102" s="18"/>
      <c r="G102" s="18"/>
      <c r="H102" s="18"/>
      <c r="I102" s="18"/>
      <c r="J102" s="10"/>
      <c r="K102" s="118"/>
      <c r="L102" s="118"/>
      <c r="M102" s="118"/>
      <c r="N102" s="118"/>
      <c r="O102" s="118"/>
      <c r="P102" s="118"/>
      <c r="Q102" s="118"/>
      <c r="R102" s="118"/>
      <c r="S102" s="118"/>
      <c r="T102" s="118"/>
      <c r="U102" s="118"/>
      <c r="V102" s="118"/>
      <c r="W102" s="118"/>
      <c r="X102" s="118"/>
      <c r="Y102" s="118"/>
      <c r="Z102" s="118"/>
      <c r="AA102" s="10"/>
      <c r="AB102" s="10"/>
      <c r="AC102" s="10"/>
      <c r="AD102" s="10"/>
      <c r="AE102" s="10"/>
      <c r="AF102" s="10"/>
      <c r="AG102" s="10"/>
      <c r="AH102" s="10"/>
    </row>
    <row r="103" spans="1:34" x14ac:dyDescent="0.3">
      <c r="A103" s="18"/>
      <c r="B103" s="18"/>
      <c r="C103" s="18"/>
      <c r="D103" s="18"/>
      <c r="E103" s="18"/>
      <c r="F103" s="18"/>
      <c r="G103" s="18"/>
      <c r="H103" s="18"/>
      <c r="I103" s="18"/>
      <c r="J103" s="10"/>
      <c r="K103" s="118"/>
      <c r="L103" s="118"/>
      <c r="M103" s="118"/>
      <c r="N103" s="118"/>
      <c r="O103" s="118"/>
      <c r="P103" s="118"/>
      <c r="Q103" s="118"/>
      <c r="R103" s="118"/>
      <c r="S103" s="118"/>
      <c r="T103" s="118"/>
      <c r="U103" s="118"/>
      <c r="V103" s="118"/>
      <c r="W103" s="118"/>
      <c r="X103" s="118"/>
      <c r="Y103" s="118"/>
      <c r="Z103" s="118"/>
      <c r="AA103" s="10"/>
      <c r="AB103" s="10"/>
      <c r="AC103" s="10"/>
      <c r="AD103" s="10"/>
      <c r="AE103" s="10"/>
      <c r="AF103" s="10"/>
      <c r="AG103" s="10"/>
      <c r="AH103" s="10"/>
    </row>
    <row r="104" spans="1:34" x14ac:dyDescent="0.3">
      <c r="A104" s="18"/>
      <c r="B104" s="18"/>
      <c r="C104" s="18"/>
      <c r="D104" s="18"/>
      <c r="E104" s="18"/>
      <c r="F104" s="18"/>
      <c r="G104" s="18"/>
      <c r="H104" s="18"/>
      <c r="I104" s="18"/>
      <c r="J104" s="10"/>
      <c r="K104" s="118"/>
      <c r="L104" s="118"/>
      <c r="M104" s="118"/>
      <c r="N104" s="118"/>
      <c r="O104" s="118"/>
      <c r="P104" s="118"/>
      <c r="Q104" s="118"/>
      <c r="R104" s="118"/>
      <c r="S104" s="118"/>
      <c r="T104" s="118"/>
      <c r="U104" s="118"/>
      <c r="V104" s="118"/>
      <c r="W104" s="118"/>
      <c r="X104" s="118"/>
      <c r="Y104" s="118"/>
      <c r="Z104" s="118"/>
      <c r="AA104" s="10"/>
      <c r="AB104" s="10"/>
      <c r="AC104" s="10"/>
      <c r="AD104" s="10"/>
      <c r="AE104" s="10"/>
      <c r="AF104" s="10"/>
      <c r="AG104" s="10"/>
      <c r="AH104" s="10"/>
    </row>
    <row r="105" spans="1:34" x14ac:dyDescent="0.3">
      <c r="A105" s="18"/>
      <c r="B105" s="18"/>
      <c r="C105" s="18"/>
      <c r="D105" s="18"/>
      <c r="E105" s="18"/>
      <c r="F105" s="18"/>
      <c r="G105" s="18"/>
      <c r="H105" s="18"/>
      <c r="I105" s="18"/>
      <c r="J105" s="10"/>
      <c r="K105" s="118"/>
      <c r="L105" s="118"/>
      <c r="M105" s="118"/>
      <c r="N105" s="118"/>
      <c r="O105" s="118"/>
      <c r="P105" s="118"/>
      <c r="Q105" s="118"/>
      <c r="R105" s="118"/>
      <c r="S105" s="118"/>
      <c r="T105" s="118"/>
      <c r="U105" s="118"/>
      <c r="V105" s="118"/>
      <c r="W105" s="118"/>
      <c r="X105" s="118"/>
      <c r="Y105" s="118"/>
      <c r="Z105" s="118"/>
      <c r="AA105" s="10"/>
      <c r="AB105" s="10"/>
      <c r="AC105" s="10"/>
      <c r="AD105" s="10"/>
      <c r="AE105" s="10"/>
      <c r="AF105" s="10"/>
      <c r="AG105" s="10"/>
      <c r="AH105" s="10"/>
    </row>
    <row r="106" spans="1:34" x14ac:dyDescent="0.3">
      <c r="A106" s="18"/>
      <c r="B106" s="18"/>
      <c r="C106" s="18"/>
      <c r="D106" s="18"/>
      <c r="E106" s="18"/>
      <c r="F106" s="18"/>
      <c r="G106" s="18"/>
      <c r="H106" s="18"/>
      <c r="I106" s="18"/>
      <c r="J106" s="10"/>
      <c r="K106" s="118"/>
      <c r="L106" s="118"/>
      <c r="M106" s="118"/>
      <c r="N106" s="118"/>
      <c r="O106" s="118"/>
      <c r="P106" s="118"/>
      <c r="Q106" s="118"/>
      <c r="R106" s="118"/>
      <c r="S106" s="118"/>
      <c r="T106" s="118"/>
      <c r="U106" s="118"/>
      <c r="V106" s="118"/>
      <c r="W106" s="118"/>
      <c r="X106" s="118"/>
      <c r="Y106" s="118"/>
      <c r="Z106" s="118"/>
      <c r="AA106" s="10"/>
      <c r="AB106" s="10"/>
      <c r="AC106" s="10"/>
      <c r="AD106" s="10"/>
      <c r="AE106" s="10"/>
      <c r="AF106" s="10"/>
      <c r="AG106" s="10"/>
      <c r="AH106" s="10"/>
    </row>
    <row r="107" spans="1:34" x14ac:dyDescent="0.3">
      <c r="A107" s="18"/>
      <c r="B107" s="18"/>
      <c r="C107" s="18"/>
      <c r="D107" s="18"/>
      <c r="E107" s="18"/>
      <c r="F107" s="18"/>
      <c r="G107" s="18"/>
      <c r="H107" s="18"/>
      <c r="I107" s="18"/>
      <c r="J107" s="10"/>
      <c r="K107" s="118"/>
      <c r="L107" s="118"/>
      <c r="M107" s="118"/>
      <c r="N107" s="118"/>
      <c r="O107" s="118"/>
      <c r="P107" s="118"/>
      <c r="Q107" s="118"/>
      <c r="R107" s="118"/>
      <c r="S107" s="118"/>
      <c r="T107" s="118"/>
      <c r="U107" s="118"/>
      <c r="V107" s="118"/>
      <c r="W107" s="118"/>
      <c r="X107" s="118"/>
      <c r="Y107" s="118"/>
      <c r="Z107" s="118"/>
      <c r="AA107" s="10"/>
      <c r="AB107" s="10"/>
      <c r="AC107" s="10"/>
      <c r="AD107" s="10"/>
      <c r="AE107" s="10"/>
      <c r="AF107" s="10"/>
      <c r="AG107" s="10"/>
      <c r="AH107" s="10"/>
    </row>
    <row r="108" spans="1:34" x14ac:dyDescent="0.3">
      <c r="A108" s="18"/>
      <c r="B108" s="18"/>
      <c r="C108" s="18"/>
      <c r="D108" s="18"/>
      <c r="E108" s="18"/>
      <c r="F108" s="18"/>
      <c r="G108" s="18"/>
      <c r="H108" s="18"/>
      <c r="I108" s="18"/>
      <c r="J108" s="10"/>
      <c r="K108" s="118"/>
      <c r="L108" s="118"/>
      <c r="M108" s="118"/>
      <c r="N108" s="118"/>
      <c r="O108" s="118"/>
      <c r="P108" s="118"/>
      <c r="Q108" s="118"/>
      <c r="R108" s="118"/>
      <c r="S108" s="118"/>
      <c r="T108" s="118"/>
      <c r="U108" s="118"/>
      <c r="V108" s="118"/>
      <c r="W108" s="118"/>
      <c r="X108" s="118"/>
      <c r="Y108" s="118"/>
      <c r="Z108" s="118"/>
      <c r="AA108" s="10"/>
      <c r="AB108" s="10"/>
      <c r="AC108" s="10"/>
      <c r="AD108" s="10"/>
      <c r="AE108" s="10"/>
      <c r="AF108" s="10"/>
      <c r="AG108" s="10"/>
      <c r="AH108" s="10"/>
    </row>
    <row r="109" spans="1:34" x14ac:dyDescent="0.3">
      <c r="A109" s="18"/>
      <c r="B109" s="18"/>
      <c r="C109" s="18"/>
      <c r="D109" s="18"/>
      <c r="E109" s="18"/>
      <c r="F109" s="18"/>
      <c r="G109" s="18"/>
      <c r="H109" s="18"/>
      <c r="I109" s="18"/>
      <c r="J109" s="10"/>
      <c r="K109" s="118"/>
      <c r="L109" s="118"/>
      <c r="M109" s="118"/>
      <c r="N109" s="118"/>
      <c r="O109" s="118"/>
      <c r="P109" s="118"/>
      <c r="Q109" s="118"/>
      <c r="R109" s="118"/>
      <c r="S109" s="118"/>
      <c r="T109" s="118"/>
      <c r="U109" s="118"/>
      <c r="V109" s="118"/>
      <c r="W109" s="118"/>
      <c r="X109" s="118"/>
      <c r="Y109" s="118"/>
      <c r="Z109" s="118"/>
      <c r="AA109" s="10"/>
      <c r="AB109" s="10"/>
      <c r="AC109" s="10"/>
      <c r="AD109" s="10"/>
      <c r="AE109" s="10"/>
      <c r="AF109" s="10"/>
      <c r="AG109" s="10"/>
      <c r="AH109" s="10"/>
    </row>
    <row r="110" spans="1:34" x14ac:dyDescent="0.3">
      <c r="A110" s="18"/>
      <c r="B110" s="18"/>
      <c r="C110" s="18"/>
      <c r="D110" s="18"/>
      <c r="E110" s="18"/>
      <c r="F110" s="18"/>
      <c r="G110" s="18"/>
      <c r="H110" s="18"/>
      <c r="I110" s="18"/>
      <c r="J110" s="10"/>
      <c r="K110" s="118"/>
      <c r="L110" s="118"/>
      <c r="M110" s="118"/>
      <c r="N110" s="118"/>
      <c r="O110" s="118"/>
      <c r="P110" s="118"/>
      <c r="Q110" s="118"/>
      <c r="R110" s="118"/>
      <c r="S110" s="118"/>
      <c r="T110" s="118"/>
      <c r="U110" s="118"/>
      <c r="V110" s="118"/>
      <c r="W110" s="118"/>
      <c r="X110" s="118"/>
      <c r="Y110" s="118"/>
      <c r="Z110" s="118"/>
      <c r="AA110" s="10"/>
      <c r="AB110" s="10"/>
      <c r="AC110" s="10"/>
      <c r="AD110" s="10"/>
      <c r="AE110" s="10"/>
      <c r="AF110" s="10"/>
      <c r="AG110" s="10"/>
      <c r="AH110" s="10"/>
    </row>
    <row r="111" spans="1:34" x14ac:dyDescent="0.3">
      <c r="A111" s="18"/>
      <c r="B111" s="18"/>
      <c r="C111" s="18"/>
      <c r="D111" s="18"/>
      <c r="E111" s="18"/>
      <c r="F111" s="18"/>
      <c r="G111" s="18"/>
      <c r="H111" s="18"/>
      <c r="I111" s="18"/>
      <c r="J111" s="10"/>
      <c r="K111" s="118"/>
      <c r="L111" s="118"/>
      <c r="M111" s="118"/>
      <c r="N111" s="118"/>
      <c r="O111" s="118"/>
      <c r="P111" s="118"/>
      <c r="Q111" s="118"/>
      <c r="R111" s="118"/>
      <c r="S111" s="118"/>
      <c r="T111" s="118"/>
      <c r="U111" s="118"/>
      <c r="V111" s="118"/>
      <c r="W111" s="118"/>
      <c r="X111" s="118"/>
      <c r="Y111" s="118"/>
      <c r="Z111" s="118"/>
      <c r="AA111" s="10"/>
      <c r="AB111" s="10"/>
      <c r="AC111" s="10"/>
      <c r="AD111" s="10"/>
      <c r="AE111" s="10"/>
      <c r="AF111" s="10"/>
      <c r="AG111" s="10"/>
      <c r="AH111" s="10"/>
    </row>
    <row r="112" spans="1:34" x14ac:dyDescent="0.3">
      <c r="A112" s="18"/>
      <c r="B112" s="18"/>
      <c r="C112" s="18"/>
      <c r="D112" s="18"/>
      <c r="E112" s="18"/>
      <c r="F112" s="18"/>
      <c r="G112" s="18"/>
      <c r="H112" s="18"/>
      <c r="I112" s="18"/>
      <c r="J112" s="10"/>
      <c r="K112" s="118"/>
      <c r="L112" s="118"/>
      <c r="M112" s="118"/>
      <c r="N112" s="118"/>
      <c r="O112" s="118"/>
      <c r="P112" s="118"/>
      <c r="Q112" s="118"/>
      <c r="R112" s="118"/>
      <c r="S112" s="118"/>
      <c r="T112" s="118"/>
      <c r="U112" s="118"/>
      <c r="V112" s="118"/>
      <c r="W112" s="118"/>
      <c r="X112" s="118"/>
      <c r="Y112" s="118"/>
      <c r="Z112" s="118"/>
      <c r="AA112" s="10"/>
      <c r="AB112" s="10"/>
      <c r="AC112" s="10"/>
      <c r="AD112" s="10"/>
      <c r="AE112" s="10"/>
      <c r="AF112" s="10"/>
      <c r="AG112" s="10"/>
      <c r="AH112" s="10"/>
    </row>
    <row r="113" spans="1:34" x14ac:dyDescent="0.3">
      <c r="A113" s="18"/>
      <c r="B113" s="18"/>
      <c r="C113" s="18"/>
      <c r="D113" s="18"/>
      <c r="E113" s="18"/>
      <c r="F113" s="18"/>
      <c r="G113" s="18"/>
      <c r="H113" s="18"/>
      <c r="I113" s="18"/>
      <c r="J113" s="10"/>
      <c r="K113" s="118"/>
      <c r="L113" s="118"/>
      <c r="M113" s="118"/>
      <c r="N113" s="118"/>
      <c r="O113" s="118"/>
      <c r="P113" s="118"/>
      <c r="Q113" s="118"/>
      <c r="R113" s="118"/>
      <c r="S113" s="118"/>
      <c r="T113" s="118"/>
      <c r="U113" s="118"/>
      <c r="V113" s="118"/>
      <c r="W113" s="118"/>
      <c r="X113" s="118"/>
      <c r="Y113" s="118"/>
      <c r="Z113" s="118"/>
      <c r="AA113" s="10"/>
      <c r="AB113" s="10"/>
      <c r="AC113" s="10"/>
      <c r="AD113" s="10"/>
      <c r="AE113" s="10"/>
      <c r="AF113" s="10"/>
      <c r="AG113" s="10"/>
      <c r="AH113" s="10"/>
    </row>
    <row r="114" spans="1:34" x14ac:dyDescent="0.3">
      <c r="A114" s="18"/>
      <c r="B114" s="18"/>
      <c r="C114" s="18"/>
      <c r="D114" s="18"/>
      <c r="E114" s="18"/>
      <c r="F114" s="21"/>
      <c r="G114" s="18"/>
      <c r="H114" s="18"/>
      <c r="I114" s="18"/>
      <c r="J114" s="10"/>
      <c r="K114" s="118"/>
      <c r="L114" s="118"/>
      <c r="M114" s="118"/>
      <c r="N114" s="118"/>
      <c r="O114" s="118"/>
      <c r="P114" s="118"/>
      <c r="Q114" s="118"/>
      <c r="R114" s="118"/>
      <c r="S114" s="118"/>
      <c r="T114" s="118"/>
      <c r="U114" s="118"/>
      <c r="V114" s="118"/>
      <c r="W114" s="118"/>
      <c r="X114" s="118"/>
      <c r="Y114" s="118"/>
      <c r="Z114" s="118"/>
      <c r="AA114" s="10"/>
      <c r="AB114" s="10"/>
      <c r="AC114" s="10"/>
      <c r="AD114" s="10"/>
      <c r="AE114" s="10"/>
      <c r="AF114" s="10"/>
      <c r="AG114" s="10"/>
      <c r="AH114" s="10"/>
    </row>
    <row r="115" spans="1:34" x14ac:dyDescent="0.3">
      <c r="A115" s="18"/>
      <c r="B115" s="18"/>
      <c r="C115" s="18"/>
      <c r="D115" s="18"/>
      <c r="E115" s="18"/>
      <c r="F115" s="18"/>
      <c r="G115" s="18"/>
      <c r="H115" s="18"/>
      <c r="I115" s="18"/>
      <c r="J115" s="10"/>
      <c r="K115" s="118"/>
      <c r="L115" s="118"/>
      <c r="M115" s="118"/>
      <c r="N115" s="118"/>
      <c r="O115" s="118"/>
      <c r="P115" s="118"/>
      <c r="Q115" s="118"/>
      <c r="R115" s="118"/>
      <c r="S115" s="118"/>
      <c r="T115" s="118"/>
      <c r="U115" s="118"/>
      <c r="V115" s="118"/>
      <c r="W115" s="118"/>
      <c r="X115" s="118"/>
      <c r="Y115" s="118"/>
      <c r="Z115" s="118"/>
      <c r="AA115" s="10"/>
      <c r="AB115" s="10"/>
      <c r="AC115" s="10"/>
      <c r="AD115" s="10"/>
      <c r="AE115" s="10"/>
      <c r="AF115" s="10"/>
      <c r="AG115" s="10"/>
      <c r="AH115" s="10"/>
    </row>
    <row r="116" spans="1:34" x14ac:dyDescent="0.3">
      <c r="A116" s="18"/>
      <c r="B116" s="18"/>
      <c r="C116" s="18"/>
      <c r="D116" s="18"/>
      <c r="E116" s="18"/>
      <c r="F116" s="18"/>
      <c r="G116" s="18"/>
      <c r="H116" s="18"/>
      <c r="I116" s="18"/>
      <c r="J116" s="10"/>
      <c r="K116" s="118"/>
      <c r="L116" s="118"/>
      <c r="M116" s="118"/>
      <c r="N116" s="118"/>
      <c r="O116" s="118"/>
      <c r="P116" s="118"/>
      <c r="Q116" s="118"/>
      <c r="R116" s="118"/>
      <c r="S116" s="118"/>
      <c r="T116" s="118"/>
      <c r="U116" s="118"/>
      <c r="V116" s="118"/>
      <c r="W116" s="118"/>
      <c r="X116" s="118"/>
      <c r="Y116" s="118"/>
      <c r="Z116" s="118"/>
      <c r="AA116" s="10"/>
      <c r="AB116" s="10"/>
      <c r="AC116" s="10"/>
      <c r="AD116" s="10"/>
      <c r="AE116" s="10"/>
      <c r="AF116" s="10"/>
      <c r="AG116" s="10"/>
      <c r="AH116" s="10"/>
    </row>
    <row r="117" spans="1:34" x14ac:dyDescent="0.3">
      <c r="A117" s="18"/>
      <c r="B117" s="18"/>
      <c r="C117" s="18"/>
      <c r="D117" s="18"/>
      <c r="E117" s="18"/>
      <c r="F117" s="18"/>
      <c r="G117" s="18"/>
      <c r="H117" s="18"/>
      <c r="I117" s="18"/>
      <c r="J117" s="10"/>
      <c r="K117" s="118"/>
      <c r="L117" s="118"/>
      <c r="M117" s="118"/>
      <c r="N117" s="118"/>
      <c r="O117" s="118"/>
      <c r="P117" s="118"/>
      <c r="Q117" s="118"/>
      <c r="R117" s="118"/>
      <c r="S117" s="118"/>
      <c r="T117" s="118"/>
      <c r="U117" s="118"/>
      <c r="V117" s="118"/>
      <c r="W117" s="118"/>
      <c r="X117" s="118"/>
      <c r="Y117" s="118"/>
      <c r="Z117" s="118"/>
      <c r="AA117" s="10"/>
      <c r="AB117" s="10"/>
      <c r="AC117" s="10"/>
      <c r="AD117" s="10"/>
      <c r="AE117" s="10"/>
      <c r="AF117" s="10"/>
      <c r="AG117" s="10"/>
      <c r="AH117" s="10"/>
    </row>
    <row r="118" spans="1:34" x14ac:dyDescent="0.3">
      <c r="A118" s="18"/>
      <c r="B118" s="18"/>
      <c r="C118" s="18"/>
      <c r="D118" s="18"/>
      <c r="E118" s="18"/>
      <c r="F118" s="18"/>
      <c r="G118" s="18"/>
      <c r="H118" s="18"/>
      <c r="I118" s="18"/>
      <c r="J118" s="10"/>
      <c r="K118" s="118"/>
      <c r="L118" s="118"/>
      <c r="M118" s="118"/>
      <c r="N118" s="118"/>
      <c r="O118" s="118"/>
      <c r="P118" s="118"/>
      <c r="Q118" s="118"/>
      <c r="R118" s="118"/>
      <c r="S118" s="118"/>
      <c r="T118" s="118"/>
      <c r="U118" s="118"/>
      <c r="V118" s="118"/>
      <c r="W118" s="118"/>
      <c r="X118" s="118"/>
      <c r="Y118" s="118"/>
      <c r="Z118" s="118"/>
      <c r="AA118" s="10"/>
      <c r="AB118" s="10"/>
      <c r="AC118" s="10"/>
      <c r="AD118" s="10"/>
      <c r="AE118" s="10"/>
      <c r="AF118" s="10"/>
      <c r="AG118" s="10"/>
      <c r="AH118" s="10"/>
    </row>
    <row r="119" spans="1:34" x14ac:dyDescent="0.3">
      <c r="A119" s="18"/>
      <c r="B119" s="18"/>
      <c r="C119" s="18"/>
      <c r="D119" s="18"/>
      <c r="E119" s="18"/>
      <c r="F119" s="18"/>
      <c r="G119" s="18"/>
      <c r="H119" s="18"/>
      <c r="I119" s="18"/>
      <c r="J119" s="10"/>
      <c r="K119" s="118"/>
      <c r="L119" s="118"/>
      <c r="M119" s="118"/>
      <c r="N119" s="118"/>
      <c r="O119" s="118"/>
      <c r="P119" s="118"/>
      <c r="Q119" s="118"/>
      <c r="R119" s="118"/>
      <c r="S119" s="118"/>
      <c r="T119" s="118"/>
      <c r="U119" s="118"/>
      <c r="V119" s="118"/>
      <c r="W119" s="118"/>
      <c r="X119" s="118"/>
      <c r="Y119" s="118"/>
      <c r="Z119" s="118"/>
      <c r="AA119" s="10"/>
      <c r="AB119" s="10"/>
      <c r="AC119" s="10"/>
      <c r="AD119" s="10"/>
      <c r="AE119" s="10"/>
      <c r="AF119" s="10"/>
      <c r="AG119" s="10"/>
      <c r="AH119" s="10"/>
    </row>
    <row r="120" spans="1:34" x14ac:dyDescent="0.3">
      <c r="A120" s="18"/>
      <c r="B120" s="18"/>
      <c r="C120" s="18"/>
      <c r="D120" s="18"/>
      <c r="E120" s="18"/>
      <c r="F120" s="18"/>
      <c r="G120" s="18"/>
      <c r="H120" s="18"/>
      <c r="I120" s="18"/>
      <c r="J120" s="10"/>
      <c r="K120" s="118"/>
      <c r="L120" s="118"/>
      <c r="M120" s="118"/>
      <c r="N120" s="118"/>
      <c r="O120" s="118"/>
      <c r="P120" s="118"/>
      <c r="Q120" s="118"/>
      <c r="R120" s="118"/>
      <c r="S120" s="118"/>
      <c r="T120" s="118"/>
      <c r="U120" s="118"/>
      <c r="V120" s="118"/>
      <c r="W120" s="118"/>
      <c r="X120" s="118"/>
      <c r="Y120" s="118"/>
      <c r="Z120" s="118"/>
      <c r="AA120" s="10"/>
      <c r="AB120" s="10"/>
      <c r="AC120" s="10"/>
      <c r="AD120" s="10"/>
      <c r="AE120" s="10"/>
      <c r="AF120" s="10"/>
      <c r="AG120" s="10"/>
      <c r="AH120" s="10"/>
    </row>
    <row r="121" spans="1:34" x14ac:dyDescent="0.3">
      <c r="A121" s="18"/>
      <c r="B121" s="18"/>
      <c r="C121" s="18"/>
      <c r="D121" s="18"/>
      <c r="E121" s="18"/>
      <c r="F121" s="18"/>
      <c r="G121" s="18"/>
      <c r="H121" s="18"/>
      <c r="I121" s="18"/>
      <c r="J121" s="10"/>
      <c r="K121" s="118"/>
      <c r="L121" s="118"/>
      <c r="M121" s="118"/>
      <c r="N121" s="118"/>
      <c r="O121" s="118"/>
      <c r="P121" s="118"/>
      <c r="Q121" s="118"/>
      <c r="R121" s="118"/>
      <c r="S121" s="118"/>
      <c r="T121" s="118"/>
      <c r="U121" s="118"/>
      <c r="V121" s="118"/>
      <c r="W121" s="118"/>
      <c r="X121" s="118"/>
      <c r="Y121" s="118"/>
      <c r="Z121" s="118"/>
      <c r="AA121" s="10"/>
      <c r="AB121" s="10"/>
      <c r="AC121" s="10"/>
      <c r="AD121" s="10"/>
      <c r="AE121" s="10"/>
      <c r="AF121" s="10"/>
      <c r="AG121" s="10"/>
      <c r="AH121" s="10"/>
    </row>
    <row r="122" spans="1:34" x14ac:dyDescent="0.3">
      <c r="A122" s="18"/>
      <c r="B122" s="18"/>
      <c r="C122" s="18"/>
      <c r="D122" s="18"/>
      <c r="E122" s="18"/>
      <c r="F122" s="18"/>
      <c r="G122" s="18"/>
      <c r="H122" s="18"/>
      <c r="I122" s="18"/>
      <c r="J122" s="10"/>
      <c r="K122" s="118"/>
      <c r="L122" s="118"/>
      <c r="M122" s="118"/>
      <c r="N122" s="118"/>
      <c r="O122" s="118"/>
      <c r="P122" s="118"/>
      <c r="Q122" s="118"/>
      <c r="R122" s="118"/>
      <c r="S122" s="118"/>
      <c r="T122" s="118"/>
      <c r="U122" s="118"/>
      <c r="V122" s="118"/>
      <c r="W122" s="118"/>
      <c r="X122" s="118"/>
      <c r="Y122" s="118"/>
      <c r="Z122" s="118"/>
      <c r="AA122" s="10"/>
      <c r="AB122" s="10"/>
      <c r="AC122" s="10"/>
      <c r="AD122" s="10"/>
      <c r="AE122" s="10"/>
      <c r="AF122" s="10"/>
      <c r="AG122" s="10"/>
      <c r="AH122" s="10"/>
    </row>
  </sheetData>
  <sheetProtection algorithmName="SHA-512" hashValue="bnk9KePwoerd38qAv5lmiB5WcaTaZyVqHNE3oj+MDHIv3vzixydeFAws/XUlsajq+qVj5M0h1F9aw9Hgllk8jw==" saltValue="fwjLrzqSQtcHAKh1a3vj3w==" spinCount="100000" sheet="1" objects="1" scenarios="1"/>
  <mergeCells count="14">
    <mergeCell ref="C56:C57"/>
    <mergeCell ref="D56:E56"/>
    <mergeCell ref="C70:C71"/>
    <mergeCell ref="D70:E70"/>
    <mergeCell ref="C24:H24"/>
    <mergeCell ref="C25:H25"/>
    <mergeCell ref="C49:C50"/>
    <mergeCell ref="D49:E49"/>
    <mergeCell ref="C23:H23"/>
    <mergeCell ref="C9:H9"/>
    <mergeCell ref="C10:H10"/>
    <mergeCell ref="C12:H19"/>
    <mergeCell ref="D21:E21"/>
    <mergeCell ref="G21:H21"/>
  </mergeCells>
  <conditionalFormatting sqref="C30:H30">
    <cfRule type="expression" dxfId="19" priority="1">
      <formula>$C$30&lt;&gt;""</formula>
    </cfRule>
  </conditionalFormatting>
  <conditionalFormatting sqref="C80:H80">
    <cfRule type="expression" dxfId="18" priority="3">
      <formula>$C$80&lt;&gt;""</formula>
    </cfRule>
  </conditionalFormatting>
  <conditionalFormatting sqref="C82:H82">
    <cfRule type="expression" dxfId="17" priority="2">
      <formula>$C$82&lt;&gt;""</formula>
    </cfRule>
  </conditionalFormatting>
  <conditionalFormatting sqref="D54">
    <cfRule type="expression" dxfId="16" priority="7">
      <formula>$C$80&lt;&gt;""</formula>
    </cfRule>
  </conditionalFormatting>
  <conditionalFormatting sqref="D68">
    <cfRule type="expression" dxfId="15" priority="8">
      <formula>$C$80&lt;&gt;""</formula>
    </cfRule>
  </conditionalFormatting>
  <conditionalFormatting sqref="D78">
    <cfRule type="expression" dxfId="14" priority="9">
      <formula>$C$80&lt;&gt;""</formula>
    </cfRule>
  </conditionalFormatting>
  <conditionalFormatting sqref="E54">
    <cfRule type="expression" dxfId="13" priority="4">
      <formula>$C$82&lt;&gt;""</formula>
    </cfRule>
  </conditionalFormatting>
  <conditionalFormatting sqref="E68">
    <cfRule type="expression" dxfId="12" priority="5">
      <formula>$C$82&lt;&gt;""</formula>
    </cfRule>
  </conditionalFormatting>
  <conditionalFormatting sqref="E78">
    <cfRule type="expression" dxfId="11" priority="6">
      <formula>$C$82&lt;&gt;""</formula>
    </cfRule>
  </conditionalFormatting>
  <conditionalFormatting sqref="G54 G68 G78">
    <cfRule type="expression" dxfId="10" priority="10">
      <formula>#REF!&lt;&gt;""</formula>
    </cfRule>
  </conditionalFormatting>
  <dataValidations count="3">
    <dataValidation type="decimal" allowBlank="1" showInputMessage="1" showErrorMessage="1" sqref="D72:E77 D37 D35 D58:E67 E38 D33 D39:E39 D51:E53" xr:uid="{2F3CF906-E4C0-4811-AA3A-6B5980C79CD9}">
      <formula1>0</formula1>
      <formula2>9999999999</formula2>
    </dataValidation>
    <dataValidation type="whole" allowBlank="1" showInputMessage="1" showErrorMessage="1" sqref="D29" xr:uid="{8F87B064-2E3D-4D3D-BDC9-FF8E64E22253}">
      <formula1>0</formula1>
      <formula2>9999999999</formula2>
    </dataValidation>
    <dataValidation type="list" allowBlank="1" showInputMessage="1" showErrorMessage="1" sqref="G6" xr:uid="{1CF83E99-7776-4611-890E-13C776655038}">
      <formula1>$B$1:$B$2</formula1>
    </dataValidation>
  </dataValidations>
  <hyperlinks>
    <hyperlink ref="D21" r:id="rId1" display="https://files.fairtrade.net/EXPLANATORY-DOCUMENT_FORM-314_FR.PDF" xr:uid="{7F8E23E7-C620-4500-964B-1495503B997E}"/>
    <hyperlink ref="D89" r:id="rId2" xr:uid="{E6F228D5-605C-49AB-8873-80E8DAF382B3}"/>
    <hyperlink ref="D92" r:id="rId3" xr:uid="{4E96B05D-A38A-4F7A-BFA3-D1D99EEF52E9}"/>
    <hyperlink ref="D21:E21" r:id="rId4" display="https://files.fairtrade.net/EXPLANATORY-DOCUMENT_FORM-314_FR.PDF" xr:uid="{E393D41B-CE81-4275-B7E8-59C3D3D0E062}"/>
  </hyperlinks>
  <pageMargins left="0.7" right="0.7" top="0.75" bottom="0.75" header="0.3" footer="0.3"/>
  <pageSetup orientation="portrait" verticalDpi="300"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28CC-981A-4C1F-A427-D4C16C8ED4EC}">
  <dimension ref="A1:WLC122"/>
  <sheetViews>
    <sheetView zoomScaleNormal="100" workbookViewId="0"/>
  </sheetViews>
  <sheetFormatPr defaultColWidth="10.109375" defaultRowHeight="14.4" x14ac:dyDescent="0.3"/>
  <cols>
    <col min="1" max="1" width="2.33203125" style="116" customWidth="1"/>
    <col min="2" max="2" width="1.88671875" style="116" customWidth="1"/>
    <col min="3" max="3" width="73.33203125" style="116" customWidth="1"/>
    <col min="4" max="7" width="15.109375" style="116" customWidth="1"/>
    <col min="8" max="8" width="8.33203125" style="116" customWidth="1"/>
    <col min="9" max="9" width="2" style="116" customWidth="1"/>
    <col min="10" max="10" width="2.6640625" style="11" customWidth="1"/>
    <col min="11" max="26" width="14.88671875" style="117" customWidth="1"/>
    <col min="27" max="27" width="10.109375" style="11"/>
    <col min="28" max="28" width="11.88671875" style="11" customWidth="1"/>
    <col min="29" max="29" width="18.5546875" style="11" bestFit="1" customWidth="1"/>
    <col min="30" max="32" width="11.88671875" style="11" customWidth="1"/>
    <col min="33" max="15860" width="10.109375" style="11"/>
    <col min="15861" max="15863" width="10.109375" style="12"/>
    <col min="15864" max="16384" width="10.109375" style="11"/>
  </cols>
  <sheetData>
    <row r="1" spans="1:34" x14ac:dyDescent="0.3">
      <c r="A1" s="18"/>
      <c r="B1" s="141" t="s">
        <v>606</v>
      </c>
      <c r="C1" s="1"/>
      <c r="D1" s="1"/>
      <c r="E1" s="1"/>
      <c r="F1" s="1"/>
      <c r="G1" s="1"/>
      <c r="H1" s="1"/>
      <c r="I1" s="1"/>
      <c r="J1" s="10"/>
      <c r="K1" s="118"/>
      <c r="L1" s="118"/>
      <c r="M1" s="118"/>
      <c r="N1" s="118"/>
      <c r="O1" s="118"/>
      <c r="P1" s="118"/>
      <c r="Q1" s="118"/>
      <c r="R1" s="118"/>
      <c r="S1" s="118"/>
      <c r="T1" s="118"/>
      <c r="U1" s="118"/>
      <c r="V1" s="118"/>
      <c r="W1" s="118"/>
      <c r="X1" s="118"/>
      <c r="Y1" s="118"/>
      <c r="Z1" s="118"/>
      <c r="AA1" s="10"/>
      <c r="AB1" s="10"/>
      <c r="AC1" s="10"/>
      <c r="AD1" s="10"/>
      <c r="AE1" s="10"/>
      <c r="AF1" s="10"/>
      <c r="AG1" s="10"/>
      <c r="AH1" s="10"/>
    </row>
    <row r="2" spans="1:34" ht="14.4" customHeight="1" x14ac:dyDescent="0.4">
      <c r="A2" s="18"/>
      <c r="B2" s="141" t="s">
        <v>610</v>
      </c>
      <c r="C2" s="39"/>
      <c r="D2" s="40"/>
      <c r="E2" s="40"/>
      <c r="F2" s="40"/>
      <c r="G2" s="39"/>
      <c r="H2" s="39"/>
      <c r="I2" s="3">
        <f>COUNTA(G4,G6,#REF!,#REF!,#REF!,D29,#REF!)</f>
        <v>4</v>
      </c>
      <c r="J2" s="10"/>
      <c r="K2" s="118"/>
      <c r="L2" s="118"/>
      <c r="M2" s="118"/>
      <c r="N2" s="118"/>
      <c r="O2" s="118"/>
      <c r="P2" s="118"/>
      <c r="Q2" s="118"/>
      <c r="R2" s="118"/>
      <c r="S2" s="118"/>
      <c r="T2" s="118"/>
      <c r="U2" s="118"/>
      <c r="V2" s="118"/>
      <c r="W2" s="118"/>
      <c r="X2" s="118"/>
      <c r="Y2" s="118"/>
      <c r="Z2" s="118"/>
      <c r="AA2" s="10"/>
      <c r="AB2" s="10"/>
      <c r="AC2" s="10"/>
      <c r="AD2" s="10"/>
      <c r="AE2" s="10"/>
      <c r="AF2" s="10"/>
      <c r="AG2" s="10"/>
      <c r="AH2" s="10"/>
    </row>
    <row r="3" spans="1:34" ht="4.2" customHeight="1" x14ac:dyDescent="0.4">
      <c r="A3" s="18"/>
      <c r="B3" s="1"/>
      <c r="C3" s="39"/>
      <c r="D3" s="40"/>
      <c r="E3" s="40"/>
      <c r="F3" s="40"/>
      <c r="G3" s="39"/>
      <c r="H3" s="39"/>
      <c r="I3" s="3">
        <f>COUNTA(G2,G4,G6)</f>
        <v>0</v>
      </c>
      <c r="J3" s="10"/>
      <c r="K3" s="118"/>
      <c r="L3" s="118"/>
      <c r="M3" s="118"/>
      <c r="N3" s="118"/>
      <c r="O3" s="118"/>
      <c r="P3" s="118"/>
      <c r="Q3" s="118"/>
      <c r="R3" s="118"/>
      <c r="S3" s="118"/>
      <c r="T3" s="118"/>
      <c r="U3" s="118"/>
      <c r="V3" s="118"/>
      <c r="W3" s="118"/>
      <c r="X3" s="118"/>
      <c r="Y3" s="118"/>
      <c r="Z3" s="118"/>
      <c r="AA3" s="10"/>
      <c r="AB3" s="10"/>
      <c r="AC3" s="10"/>
      <c r="AD3" s="10"/>
      <c r="AE3" s="10"/>
      <c r="AF3" s="10"/>
      <c r="AG3" s="10"/>
      <c r="AH3" s="10"/>
    </row>
    <row r="4" spans="1:34" ht="14.4" customHeight="1" x14ac:dyDescent="0.4">
      <c r="A4" s="18"/>
      <c r="B4" s="1"/>
      <c r="C4" s="39"/>
      <c r="D4" s="40"/>
      <c r="E4" s="40"/>
      <c r="F4" s="40"/>
      <c r="G4" s="39"/>
      <c r="H4" s="39"/>
      <c r="I4" s="2"/>
      <c r="J4" s="10"/>
      <c r="K4" s="118"/>
      <c r="L4" s="118"/>
      <c r="M4" s="118"/>
      <c r="N4" s="118"/>
      <c r="O4" s="118"/>
      <c r="P4" s="118"/>
      <c r="Q4" s="118"/>
      <c r="R4" s="118"/>
      <c r="S4" s="118"/>
      <c r="T4" s="118"/>
      <c r="U4" s="118"/>
      <c r="V4" s="118"/>
      <c r="W4" s="118"/>
      <c r="X4" s="118"/>
      <c r="Y4" s="118"/>
      <c r="Z4" s="118"/>
      <c r="AA4" s="10"/>
      <c r="AB4" s="10"/>
      <c r="AC4" s="10"/>
      <c r="AD4" s="10"/>
      <c r="AE4" s="10"/>
      <c r="AF4" s="10"/>
      <c r="AG4" s="10"/>
      <c r="AH4" s="10"/>
    </row>
    <row r="5" spans="1:34" ht="4.2" customHeight="1" x14ac:dyDescent="0.4">
      <c r="A5" s="18"/>
      <c r="B5" s="1"/>
      <c r="C5" s="1"/>
      <c r="D5" s="40"/>
      <c r="E5" s="40"/>
      <c r="F5" s="40"/>
      <c r="G5" s="1"/>
      <c r="H5" s="1"/>
      <c r="I5" s="1"/>
      <c r="J5" s="10"/>
      <c r="K5" s="118"/>
      <c r="L5" s="118"/>
      <c r="M5" s="118"/>
      <c r="N5" s="118"/>
      <c r="O5" s="118"/>
      <c r="P5" s="118"/>
      <c r="Q5" s="118"/>
      <c r="R5" s="118"/>
      <c r="S5" s="118"/>
      <c r="T5" s="118"/>
      <c r="U5" s="118"/>
      <c r="V5" s="118"/>
      <c r="W5" s="118"/>
      <c r="X5" s="118"/>
      <c r="Y5" s="118"/>
      <c r="Z5" s="118"/>
      <c r="AA5" s="10"/>
      <c r="AB5" s="10"/>
      <c r="AC5" s="10"/>
      <c r="AD5" s="10"/>
      <c r="AE5" s="10"/>
      <c r="AF5" s="10"/>
      <c r="AG5" s="10"/>
      <c r="AH5" s="10"/>
    </row>
    <row r="6" spans="1:34" ht="18" customHeight="1" x14ac:dyDescent="0.4">
      <c r="A6" s="18"/>
      <c r="B6" s="1"/>
      <c r="C6" s="1"/>
      <c r="D6" s="40"/>
      <c r="E6" s="40"/>
      <c r="F6" s="134" t="s">
        <v>608</v>
      </c>
      <c r="G6" s="19"/>
      <c r="H6" s="1"/>
      <c r="I6" s="1"/>
      <c r="J6" s="10"/>
      <c r="K6" s="118"/>
      <c r="L6" s="118"/>
      <c r="M6" s="118"/>
      <c r="N6" s="118"/>
      <c r="O6" s="118"/>
      <c r="P6" s="118"/>
      <c r="Q6" s="118"/>
      <c r="R6" s="118"/>
      <c r="S6" s="118"/>
      <c r="T6" s="118"/>
      <c r="U6" s="118"/>
      <c r="V6" s="118"/>
      <c r="W6" s="118"/>
      <c r="X6" s="118"/>
      <c r="Y6" s="118"/>
      <c r="Z6" s="118"/>
      <c r="AA6" s="10"/>
      <c r="AB6" s="10"/>
      <c r="AC6" s="10"/>
      <c r="AD6" s="10"/>
      <c r="AE6" s="10"/>
      <c r="AF6" s="10"/>
      <c r="AG6" s="10"/>
      <c r="AH6" s="10"/>
    </row>
    <row r="7" spans="1:34" ht="10.199999999999999" customHeight="1" thickBot="1" x14ac:dyDescent="0.35">
      <c r="A7" s="18"/>
      <c r="B7" s="1"/>
      <c r="C7" s="1"/>
      <c r="D7" s="4"/>
      <c r="E7" s="4"/>
      <c r="F7" s="1"/>
      <c r="G7" s="1"/>
      <c r="H7" s="1"/>
      <c r="I7" s="1"/>
      <c r="J7" s="10"/>
      <c r="K7" s="118"/>
      <c r="L7" s="118"/>
      <c r="M7" s="118"/>
      <c r="N7" s="118"/>
      <c r="O7" s="118"/>
      <c r="P7" s="118"/>
      <c r="Q7" s="118"/>
      <c r="R7" s="118"/>
      <c r="S7" s="118"/>
      <c r="T7" s="118"/>
      <c r="U7" s="118"/>
      <c r="V7" s="118"/>
      <c r="W7" s="118"/>
      <c r="X7" s="118"/>
      <c r="Y7" s="118"/>
      <c r="Z7" s="118"/>
      <c r="AA7" s="10"/>
      <c r="AB7" s="10"/>
      <c r="AC7" s="10"/>
      <c r="AD7" s="10"/>
      <c r="AE7" s="10"/>
      <c r="AF7" s="10"/>
      <c r="AG7" s="10"/>
      <c r="AH7" s="10"/>
    </row>
    <row r="8" spans="1:34" ht="8.4" customHeight="1" thickTop="1" x14ac:dyDescent="0.3">
      <c r="A8" s="18"/>
      <c r="B8" s="41"/>
      <c r="C8" s="42"/>
      <c r="D8" s="42"/>
      <c r="E8" s="42"/>
      <c r="F8" s="42"/>
      <c r="G8" s="42"/>
      <c r="H8" s="42"/>
      <c r="I8" s="43"/>
      <c r="J8" s="10"/>
      <c r="K8" s="118"/>
      <c r="L8" s="118"/>
      <c r="M8" s="118"/>
      <c r="N8" s="118"/>
      <c r="O8" s="118"/>
      <c r="P8" s="118"/>
      <c r="Q8" s="118"/>
      <c r="R8" s="118"/>
      <c r="S8" s="118"/>
      <c r="T8" s="118"/>
      <c r="U8" s="118"/>
      <c r="V8" s="118"/>
      <c r="W8" s="118"/>
      <c r="X8" s="118"/>
      <c r="Y8" s="118"/>
      <c r="Z8" s="118"/>
      <c r="AA8" s="10"/>
      <c r="AB8" s="10"/>
      <c r="AC8" s="10"/>
      <c r="AD8" s="10"/>
      <c r="AE8" s="10"/>
      <c r="AF8" s="10"/>
      <c r="AG8" s="10"/>
      <c r="AH8" s="10"/>
    </row>
    <row r="9" spans="1:34" ht="57" customHeight="1" x14ac:dyDescent="0.3">
      <c r="A9" s="18"/>
      <c r="B9" s="44"/>
      <c r="C9" s="175" t="s">
        <v>644</v>
      </c>
      <c r="D9" s="175"/>
      <c r="E9" s="175"/>
      <c r="F9" s="175"/>
      <c r="G9" s="175"/>
      <c r="H9" s="175"/>
      <c r="I9" s="45"/>
      <c r="J9" s="10"/>
      <c r="K9" s="118"/>
      <c r="L9" s="118"/>
      <c r="M9" s="118"/>
      <c r="N9" s="118"/>
      <c r="O9" s="118"/>
      <c r="P9" s="118"/>
      <c r="Q9" s="118"/>
      <c r="R9" s="118"/>
      <c r="S9" s="118"/>
      <c r="T9" s="118"/>
      <c r="U9" s="118"/>
      <c r="V9" s="118"/>
      <c r="W9" s="118"/>
      <c r="X9" s="118"/>
      <c r="Y9" s="118"/>
      <c r="Z9" s="118"/>
      <c r="AA9" s="10"/>
      <c r="AB9" s="10"/>
      <c r="AC9" s="10"/>
      <c r="AD9" s="10"/>
      <c r="AE9" s="10"/>
      <c r="AF9" s="10"/>
      <c r="AG9" s="10"/>
      <c r="AH9" s="10"/>
    </row>
    <row r="10" spans="1:34" ht="22.2" customHeight="1" x14ac:dyDescent="0.3">
      <c r="A10" s="18"/>
      <c r="B10" s="44"/>
      <c r="C10" s="176" t="str">
        <f>"POUR LA RAPPORT DE DONNÉES POUR LES PLANTATIONS DE BANANE "&amp;IF(ISBLANK(G6),"(indiquer le type de banane dans la cellule G6)",UPPER(G6))&amp;" DE "&amp;C23</f>
        <v>POUR LA RAPPORT DE DONNÉES POUR LES PLANTATIONS DE BANANE (indiquer le type de banane dans la cellule G6) DE CÔTE D'IVOIRE</v>
      </c>
      <c r="D10" s="176"/>
      <c r="E10" s="176"/>
      <c r="F10" s="176"/>
      <c r="G10" s="176"/>
      <c r="H10" s="176"/>
      <c r="I10" s="45"/>
      <c r="J10" s="10"/>
      <c r="K10" s="118"/>
      <c r="L10" s="118"/>
      <c r="M10" s="118"/>
      <c r="N10" s="118"/>
      <c r="O10" s="118"/>
      <c r="P10" s="118"/>
      <c r="Q10" s="118"/>
      <c r="R10" s="118"/>
      <c r="S10" s="118"/>
      <c r="T10" s="118"/>
      <c r="U10" s="118"/>
      <c r="V10" s="118"/>
      <c r="W10" s="118"/>
      <c r="X10" s="118"/>
      <c r="Y10" s="118"/>
      <c r="Z10" s="118"/>
      <c r="AA10" s="10"/>
      <c r="AB10" s="10"/>
      <c r="AC10" s="10"/>
      <c r="AD10" s="10"/>
      <c r="AE10" s="10"/>
      <c r="AF10" s="10"/>
      <c r="AG10" s="10"/>
      <c r="AH10" s="10"/>
    </row>
    <row r="11" spans="1:34" ht="8.4" customHeight="1" thickBot="1" x14ac:dyDescent="0.35">
      <c r="A11" s="18"/>
      <c r="B11" s="44"/>
      <c r="C11" s="46"/>
      <c r="D11" s="46"/>
      <c r="E11" s="46"/>
      <c r="F11" s="46"/>
      <c r="G11" s="46"/>
      <c r="H11" s="46"/>
      <c r="I11" s="45"/>
      <c r="J11" s="10"/>
      <c r="K11" s="118"/>
      <c r="L11" s="118"/>
      <c r="M11" s="118"/>
      <c r="N11" s="118"/>
      <c r="O11" s="118"/>
      <c r="P11" s="118"/>
      <c r="Q11" s="118"/>
      <c r="R11" s="118"/>
      <c r="S11" s="118"/>
      <c r="T11" s="118"/>
      <c r="U11" s="118"/>
      <c r="V11" s="118"/>
      <c r="W11" s="118"/>
      <c r="X11" s="118"/>
      <c r="Y11" s="118"/>
      <c r="Z11" s="118"/>
      <c r="AA11" s="10"/>
      <c r="AB11" s="10"/>
      <c r="AC11" s="10"/>
      <c r="AD11" s="10"/>
      <c r="AE11" s="10"/>
      <c r="AF11" s="10"/>
      <c r="AG11" s="10"/>
      <c r="AH11" s="10"/>
    </row>
    <row r="12" spans="1:34" ht="10.95" customHeight="1" thickTop="1" x14ac:dyDescent="0.3">
      <c r="A12" s="18"/>
      <c r="B12" s="44"/>
      <c r="C12" s="177" t="s">
        <v>645</v>
      </c>
      <c r="D12" s="178"/>
      <c r="E12" s="178"/>
      <c r="F12" s="178"/>
      <c r="G12" s="178"/>
      <c r="H12" s="179"/>
      <c r="I12" s="45"/>
      <c r="J12" s="10"/>
      <c r="K12" s="118"/>
      <c r="L12" s="118"/>
      <c r="M12" s="118"/>
      <c r="N12" s="118"/>
      <c r="O12" s="118"/>
      <c r="P12" s="118"/>
      <c r="Q12" s="118"/>
      <c r="R12" s="118"/>
      <c r="S12" s="118"/>
      <c r="T12" s="118"/>
      <c r="U12" s="118"/>
      <c r="V12" s="118"/>
      <c r="W12" s="118"/>
      <c r="X12" s="118"/>
      <c r="Y12" s="118"/>
      <c r="Z12" s="118"/>
      <c r="AA12" s="10"/>
      <c r="AB12" s="10"/>
      <c r="AC12" s="10"/>
      <c r="AD12" s="10"/>
      <c r="AE12" s="10"/>
      <c r="AF12" s="10"/>
      <c r="AG12" s="10"/>
      <c r="AH12" s="10"/>
    </row>
    <row r="13" spans="1:34" ht="10.95" customHeight="1" x14ac:dyDescent="0.3">
      <c r="A13" s="18"/>
      <c r="B13" s="44"/>
      <c r="C13" s="180"/>
      <c r="D13" s="181"/>
      <c r="E13" s="181"/>
      <c r="F13" s="181"/>
      <c r="G13" s="181"/>
      <c r="H13" s="182"/>
      <c r="I13" s="45"/>
      <c r="J13" s="10"/>
      <c r="K13" s="118"/>
      <c r="L13" s="118"/>
      <c r="M13" s="118"/>
      <c r="N13" s="118"/>
      <c r="O13" s="118"/>
      <c r="P13" s="118"/>
      <c r="Q13" s="118"/>
      <c r="R13" s="118"/>
      <c r="S13" s="118"/>
      <c r="T13" s="118"/>
      <c r="U13" s="118"/>
      <c r="V13" s="118"/>
      <c r="W13" s="118"/>
      <c r="X13" s="118"/>
      <c r="Y13" s="118"/>
      <c r="Z13" s="118"/>
      <c r="AA13" s="10"/>
      <c r="AB13" s="10"/>
      <c r="AC13" s="10"/>
      <c r="AD13" s="10"/>
      <c r="AE13" s="10"/>
      <c r="AF13" s="10"/>
      <c r="AG13" s="10"/>
      <c r="AH13" s="10"/>
    </row>
    <row r="14" spans="1:34" ht="10.95" customHeight="1" x14ac:dyDescent="0.3">
      <c r="A14" s="18"/>
      <c r="B14" s="44"/>
      <c r="C14" s="180"/>
      <c r="D14" s="181"/>
      <c r="E14" s="181"/>
      <c r="F14" s="181"/>
      <c r="G14" s="181"/>
      <c r="H14" s="182"/>
      <c r="I14" s="45"/>
      <c r="J14" s="10"/>
      <c r="K14" s="118"/>
      <c r="L14" s="118"/>
      <c r="M14" s="118"/>
      <c r="N14" s="118"/>
      <c r="O14" s="118"/>
      <c r="P14" s="118"/>
      <c r="Q14" s="118"/>
      <c r="R14" s="118"/>
      <c r="S14" s="118"/>
      <c r="T14" s="118"/>
      <c r="U14" s="118"/>
      <c r="V14" s="118"/>
      <c r="W14" s="118"/>
      <c r="X14" s="118"/>
      <c r="Y14" s="118"/>
      <c r="Z14" s="118"/>
      <c r="AA14" s="10"/>
      <c r="AB14" s="10"/>
      <c r="AC14" s="10"/>
      <c r="AD14" s="10"/>
      <c r="AE14" s="10"/>
      <c r="AF14" s="10"/>
      <c r="AG14" s="10"/>
      <c r="AH14" s="10"/>
    </row>
    <row r="15" spans="1:34" ht="10.95" customHeight="1" x14ac:dyDescent="0.3">
      <c r="A15" s="18"/>
      <c r="B15" s="44"/>
      <c r="C15" s="180"/>
      <c r="D15" s="181"/>
      <c r="E15" s="181"/>
      <c r="F15" s="181"/>
      <c r="G15" s="181"/>
      <c r="H15" s="182"/>
      <c r="I15" s="45"/>
      <c r="J15" s="10"/>
      <c r="K15" s="118"/>
      <c r="L15" s="118"/>
      <c r="M15" s="118"/>
      <c r="N15" s="118"/>
      <c r="O15" s="118"/>
      <c r="P15" s="118"/>
      <c r="Q15" s="118"/>
      <c r="R15" s="118"/>
      <c r="S15" s="118"/>
      <c r="T15" s="118"/>
      <c r="U15" s="118"/>
      <c r="V15" s="118"/>
      <c r="W15" s="118"/>
      <c r="X15" s="118"/>
      <c r="Y15" s="118"/>
      <c r="Z15" s="118"/>
      <c r="AA15" s="10"/>
      <c r="AB15" s="10"/>
      <c r="AC15" s="10"/>
      <c r="AD15" s="10"/>
      <c r="AE15" s="10"/>
      <c r="AF15" s="10"/>
      <c r="AG15" s="10"/>
      <c r="AH15" s="10"/>
    </row>
    <row r="16" spans="1:34" ht="10.95" customHeight="1" x14ac:dyDescent="0.3">
      <c r="A16" s="18"/>
      <c r="B16" s="44"/>
      <c r="C16" s="180"/>
      <c r="D16" s="181"/>
      <c r="E16" s="181"/>
      <c r="F16" s="181"/>
      <c r="G16" s="181"/>
      <c r="H16" s="182"/>
      <c r="I16" s="45"/>
      <c r="J16" s="10"/>
      <c r="K16" s="118"/>
      <c r="L16" s="118"/>
      <c r="M16" s="118"/>
      <c r="N16" s="118"/>
      <c r="O16" s="118"/>
      <c r="P16" s="118"/>
      <c r="Q16" s="118"/>
      <c r="R16" s="118"/>
      <c r="S16" s="118"/>
      <c r="T16" s="118"/>
      <c r="U16" s="118"/>
      <c r="V16" s="118"/>
      <c r="W16" s="118"/>
      <c r="X16" s="118"/>
      <c r="Y16" s="118"/>
      <c r="Z16" s="118"/>
      <c r="AA16" s="10"/>
      <c r="AB16" s="10"/>
      <c r="AC16" s="10"/>
      <c r="AD16" s="10"/>
      <c r="AE16" s="10"/>
      <c r="AF16" s="10"/>
      <c r="AG16" s="10"/>
      <c r="AH16" s="10"/>
    </row>
    <row r="17" spans="1:34 15861:15863" ht="10.95" customHeight="1" x14ac:dyDescent="0.3">
      <c r="A17" s="18"/>
      <c r="B17" s="44"/>
      <c r="C17" s="180"/>
      <c r="D17" s="181"/>
      <c r="E17" s="181"/>
      <c r="F17" s="181"/>
      <c r="G17" s="181"/>
      <c r="H17" s="182"/>
      <c r="I17" s="45"/>
      <c r="J17" s="10"/>
      <c r="K17" s="118"/>
      <c r="L17" s="118"/>
      <c r="M17" s="118"/>
      <c r="N17" s="118"/>
      <c r="O17" s="118"/>
      <c r="P17" s="118"/>
      <c r="Q17" s="118"/>
      <c r="R17" s="118"/>
      <c r="S17" s="118"/>
      <c r="T17" s="118"/>
      <c r="U17" s="118"/>
      <c r="V17" s="118"/>
      <c r="W17" s="118"/>
      <c r="X17" s="118"/>
      <c r="Y17" s="118"/>
      <c r="Z17" s="118"/>
      <c r="AA17" s="10"/>
      <c r="AB17" s="10"/>
      <c r="AC17" s="10"/>
      <c r="AD17" s="10"/>
      <c r="AE17" s="10"/>
      <c r="AF17" s="10"/>
      <c r="AG17" s="10"/>
      <c r="AH17" s="10"/>
    </row>
    <row r="18" spans="1:34 15861:15863" ht="10.95" customHeight="1" x14ac:dyDescent="0.3">
      <c r="A18" s="18"/>
      <c r="B18" s="44"/>
      <c r="C18" s="180"/>
      <c r="D18" s="181"/>
      <c r="E18" s="181"/>
      <c r="F18" s="181"/>
      <c r="G18" s="181"/>
      <c r="H18" s="182"/>
      <c r="I18" s="45"/>
      <c r="J18" s="10"/>
      <c r="K18" s="118"/>
      <c r="L18" s="118"/>
      <c r="M18" s="118"/>
      <c r="N18" s="118"/>
      <c r="O18" s="118"/>
      <c r="P18" s="118"/>
      <c r="Q18" s="118"/>
      <c r="R18" s="118"/>
      <c r="S18" s="118"/>
      <c r="T18" s="118"/>
      <c r="U18" s="118"/>
      <c r="V18" s="118"/>
      <c r="W18" s="118"/>
      <c r="X18" s="118"/>
      <c r="Y18" s="118"/>
      <c r="Z18" s="118"/>
      <c r="AA18" s="10"/>
      <c r="AB18" s="10"/>
      <c r="AC18" s="10"/>
      <c r="AD18" s="10"/>
      <c r="AE18" s="10"/>
      <c r="AF18" s="10"/>
      <c r="AG18" s="10"/>
      <c r="AH18" s="10"/>
    </row>
    <row r="19" spans="1:34 15861:15863" ht="10.95" customHeight="1" thickBot="1" x14ac:dyDescent="0.35">
      <c r="A19" s="18"/>
      <c r="B19" s="44"/>
      <c r="C19" s="183"/>
      <c r="D19" s="184"/>
      <c r="E19" s="184"/>
      <c r="F19" s="184"/>
      <c r="G19" s="184"/>
      <c r="H19" s="185"/>
      <c r="I19" s="45"/>
      <c r="J19" s="10"/>
      <c r="K19" s="118"/>
      <c r="L19" s="118"/>
      <c r="M19" s="118"/>
      <c r="N19" s="118"/>
      <c r="O19" s="118"/>
      <c r="P19" s="118"/>
      <c r="Q19" s="118"/>
      <c r="R19" s="118"/>
      <c r="S19" s="118"/>
      <c r="T19" s="118"/>
      <c r="U19" s="118"/>
      <c r="V19" s="118"/>
      <c r="W19" s="118"/>
      <c r="X19" s="118"/>
      <c r="Y19" s="118"/>
      <c r="Z19" s="118"/>
      <c r="AA19" s="10"/>
      <c r="AB19" s="10"/>
      <c r="AC19" s="10"/>
      <c r="AD19" s="10"/>
      <c r="AE19" s="10"/>
      <c r="AF19" s="10"/>
      <c r="AG19" s="10"/>
      <c r="AH19" s="10"/>
    </row>
    <row r="20" spans="1:34 15861:15863" ht="9.6" customHeight="1" thickTop="1" x14ac:dyDescent="0.3">
      <c r="A20" s="18"/>
      <c r="B20" s="44"/>
      <c r="C20" s="47"/>
      <c r="D20" s="47"/>
      <c r="E20" s="47"/>
      <c r="F20" s="47"/>
      <c r="G20" s="47"/>
      <c r="H20" s="47"/>
      <c r="I20" s="45"/>
      <c r="J20" s="10"/>
      <c r="K20" s="118"/>
      <c r="L20" s="118"/>
      <c r="M20" s="118"/>
      <c r="N20" s="118"/>
      <c r="O20" s="118"/>
      <c r="P20" s="118"/>
      <c r="Q20" s="118"/>
      <c r="R20" s="118"/>
      <c r="S20" s="118"/>
      <c r="T20" s="118"/>
      <c r="U20" s="118"/>
      <c r="V20" s="118"/>
      <c r="W20" s="118"/>
      <c r="X20" s="118"/>
      <c r="Y20" s="118"/>
      <c r="Z20" s="118"/>
      <c r="AA20" s="10"/>
      <c r="AB20" s="10"/>
      <c r="AC20" s="10"/>
      <c r="AD20" s="10"/>
      <c r="AE20" s="10"/>
      <c r="AF20" s="10"/>
      <c r="AG20" s="10"/>
      <c r="AH20" s="10"/>
    </row>
    <row r="21" spans="1:34 15861:15863" ht="20.399999999999999" customHeight="1" x14ac:dyDescent="0.3">
      <c r="A21" s="18"/>
      <c r="B21" s="44"/>
      <c r="C21" s="48"/>
      <c r="D21" s="202" t="str">
        <f>"FR: Document explicatif"</f>
        <v>FR: Document explicatif</v>
      </c>
      <c r="E21" s="202"/>
      <c r="F21" s="49"/>
      <c r="G21" s="187"/>
      <c r="H21" s="187"/>
      <c r="I21" s="45"/>
      <c r="J21" s="10"/>
      <c r="K21" s="118"/>
      <c r="L21" s="118"/>
      <c r="M21" s="118"/>
      <c r="N21" s="118"/>
      <c r="O21" s="118"/>
      <c r="P21" s="118"/>
      <c r="Q21" s="118"/>
      <c r="R21" s="118"/>
      <c r="S21" s="118"/>
      <c r="T21" s="118"/>
      <c r="U21" s="118"/>
      <c r="V21" s="118"/>
      <c r="W21" s="118"/>
      <c r="X21" s="118"/>
      <c r="Y21" s="118"/>
      <c r="Z21" s="118"/>
      <c r="AA21" s="10"/>
      <c r="AB21" s="10"/>
      <c r="AC21" s="10"/>
      <c r="AD21" s="10"/>
      <c r="AE21" s="10"/>
      <c r="AF21" s="10"/>
      <c r="AG21" s="10"/>
      <c r="AH21" s="10"/>
    </row>
    <row r="22" spans="1:34 15861:15863" ht="7.95" customHeight="1" x14ac:dyDescent="0.3">
      <c r="A22" s="18"/>
      <c r="B22" s="44"/>
      <c r="C22" s="50"/>
      <c r="D22" s="50"/>
      <c r="E22" s="50"/>
      <c r="F22" s="50"/>
      <c r="G22" s="50"/>
      <c r="H22" s="50"/>
      <c r="I22" s="45"/>
      <c r="J22" s="10"/>
      <c r="K22" s="118"/>
      <c r="L22" s="118"/>
      <c r="M22" s="118"/>
      <c r="N22" s="118"/>
      <c r="O22" s="118"/>
      <c r="P22" s="118"/>
      <c r="Q22" s="118"/>
      <c r="R22" s="118"/>
      <c r="S22" s="118"/>
      <c r="T22" s="118"/>
      <c r="U22" s="118"/>
      <c r="V22" s="118"/>
      <c r="W22" s="118"/>
      <c r="X22" s="118"/>
      <c r="Y22" s="118"/>
      <c r="Z22" s="118"/>
      <c r="AA22" s="10"/>
      <c r="AB22" s="10"/>
      <c r="AC22" s="10"/>
      <c r="AD22" s="10"/>
      <c r="AE22" s="10"/>
      <c r="AF22" s="10"/>
      <c r="AG22" s="10"/>
      <c r="AH22" s="10"/>
    </row>
    <row r="23" spans="1:34 15861:15863" ht="30" x14ac:dyDescent="0.3">
      <c r="A23" s="18"/>
      <c r="B23" s="44"/>
      <c r="C23" s="200" t="s">
        <v>622</v>
      </c>
      <c r="D23" s="200"/>
      <c r="E23" s="200"/>
      <c r="F23" s="200"/>
      <c r="G23" s="200"/>
      <c r="H23" s="200"/>
      <c r="I23" s="45"/>
      <c r="J23" s="10"/>
      <c r="K23" s="118"/>
      <c r="L23" s="118"/>
      <c r="M23" s="118"/>
      <c r="N23" s="118"/>
      <c r="O23" s="118"/>
      <c r="P23" s="118"/>
      <c r="Q23" s="118"/>
      <c r="R23" s="118"/>
      <c r="S23" s="118"/>
      <c r="T23" s="118"/>
      <c r="U23" s="118"/>
      <c r="V23" s="118"/>
      <c r="W23" s="118"/>
      <c r="X23" s="118"/>
      <c r="Y23" s="118"/>
      <c r="Z23" s="118"/>
      <c r="AA23" s="10"/>
      <c r="AB23" s="10"/>
      <c r="AC23" s="10"/>
      <c r="AD23" s="10"/>
      <c r="AE23" s="10"/>
      <c r="AF23" s="10"/>
      <c r="AG23" s="10"/>
      <c r="AH23" s="10"/>
    </row>
    <row r="24" spans="1:34 15861:15863" ht="21.6" thickBot="1" x14ac:dyDescent="0.35">
      <c r="A24" s="18"/>
      <c r="B24" s="44"/>
      <c r="C24" s="201" t="str">
        <f>"BANANE "&amp;IF(ISBLANK(G6),"(indiquer le type de banane dans la cellule G6)",UPPER(G6))</f>
        <v>BANANE (indiquer le type de banane dans la cellule G6)</v>
      </c>
      <c r="D24" s="201"/>
      <c r="E24" s="201"/>
      <c r="F24" s="201"/>
      <c r="G24" s="201"/>
      <c r="H24" s="201"/>
      <c r="I24" s="45"/>
      <c r="J24" s="10"/>
      <c r="K24" s="118"/>
      <c r="L24" s="118"/>
      <c r="M24" s="118"/>
      <c r="N24" s="118"/>
      <c r="O24" s="118"/>
      <c r="P24" s="118"/>
      <c r="Q24" s="118"/>
      <c r="R24" s="118"/>
      <c r="S24" s="118"/>
      <c r="T24" s="118"/>
      <c r="U24" s="118"/>
      <c r="V24" s="118"/>
      <c r="W24" s="118"/>
      <c r="X24" s="118"/>
      <c r="Y24" s="118"/>
      <c r="Z24" s="118"/>
      <c r="AA24" s="10"/>
      <c r="AB24" s="10"/>
      <c r="AC24" s="10"/>
      <c r="AD24" s="10"/>
      <c r="AE24" s="10"/>
      <c r="AF24" s="10"/>
      <c r="AG24" s="10"/>
      <c r="AH24" s="10"/>
    </row>
    <row r="25" spans="1:34 15861:15863" ht="33" customHeight="1" thickBot="1" x14ac:dyDescent="0.35">
      <c r="A25" s="18"/>
      <c r="B25" s="44"/>
      <c r="C25" s="195" t="s">
        <v>607</v>
      </c>
      <c r="D25" s="196"/>
      <c r="E25" s="196"/>
      <c r="F25" s="196"/>
      <c r="G25" s="196"/>
      <c r="H25" s="197"/>
      <c r="I25" s="45"/>
      <c r="J25" s="10"/>
      <c r="K25" s="118"/>
      <c r="L25" s="118"/>
      <c r="M25" s="118"/>
      <c r="N25" s="118"/>
      <c r="O25" s="118"/>
      <c r="P25" s="118"/>
      <c r="Q25" s="118"/>
      <c r="R25" s="118"/>
      <c r="S25" s="118"/>
      <c r="T25" s="118"/>
      <c r="U25" s="118"/>
      <c r="V25" s="118"/>
      <c r="W25" s="118"/>
      <c r="X25" s="118"/>
      <c r="Y25" s="118"/>
      <c r="Z25" s="118"/>
      <c r="AA25" s="10"/>
      <c r="AB25" s="10"/>
      <c r="AC25" s="10"/>
      <c r="AD25" s="10"/>
      <c r="AE25" s="10"/>
      <c r="AF25" s="10"/>
      <c r="AG25" s="10"/>
      <c r="AH25" s="10"/>
    </row>
    <row r="26" spans="1:34 15861:15863" ht="8.4" customHeight="1" x14ac:dyDescent="0.3">
      <c r="A26" s="18"/>
      <c r="B26" s="44"/>
      <c r="C26" s="51"/>
      <c r="D26" s="52"/>
      <c r="E26" s="52"/>
      <c r="F26" s="52"/>
      <c r="G26" s="52"/>
      <c r="H26" s="50"/>
      <c r="I26" s="45"/>
      <c r="J26" s="10"/>
      <c r="K26" s="118"/>
      <c r="L26" s="118"/>
      <c r="M26" s="118"/>
      <c r="N26" s="118"/>
      <c r="O26" s="118"/>
      <c r="P26" s="118"/>
      <c r="Q26" s="118"/>
      <c r="R26" s="118"/>
      <c r="S26" s="118"/>
      <c r="T26" s="118"/>
      <c r="U26" s="118"/>
      <c r="V26" s="118"/>
      <c r="W26" s="118"/>
      <c r="X26" s="118"/>
      <c r="Y26" s="118"/>
      <c r="Z26" s="118"/>
      <c r="AA26" s="10"/>
      <c r="AB26" s="10"/>
      <c r="AC26" s="10"/>
      <c r="AD26" s="10"/>
      <c r="AE26" s="10"/>
      <c r="AF26" s="10"/>
      <c r="AG26" s="10"/>
      <c r="AH26" s="10"/>
      <c r="WLA26" s="13"/>
      <c r="WLB26" s="13"/>
      <c r="WLC26" s="13"/>
    </row>
    <row r="27" spans="1:34 15861:15863" ht="15.6" customHeight="1" x14ac:dyDescent="0.3">
      <c r="A27" s="18"/>
      <c r="B27" s="44"/>
      <c r="C27" s="53"/>
      <c r="D27" s="54"/>
      <c r="E27" s="52"/>
      <c r="F27" s="52"/>
      <c r="G27" s="52"/>
      <c r="H27" s="50"/>
      <c r="I27" s="45"/>
      <c r="J27" s="10"/>
      <c r="K27" s="118"/>
      <c r="L27" s="118"/>
      <c r="M27" s="118"/>
      <c r="N27" s="118"/>
      <c r="O27" s="118"/>
      <c r="P27" s="118"/>
      <c r="Q27" s="118"/>
      <c r="R27" s="118"/>
      <c r="S27" s="118"/>
      <c r="T27" s="118"/>
      <c r="U27" s="118"/>
      <c r="V27" s="118"/>
      <c r="W27" s="118"/>
      <c r="X27" s="118"/>
      <c r="Y27" s="118"/>
      <c r="Z27" s="118"/>
      <c r="AA27" s="10"/>
      <c r="AB27" s="10"/>
      <c r="AC27" s="10"/>
      <c r="AD27" s="10"/>
      <c r="AE27" s="10"/>
      <c r="AF27" s="10"/>
      <c r="AG27" s="10"/>
      <c r="AH27" s="10"/>
      <c r="WLA27" s="13"/>
      <c r="WLB27" s="13"/>
      <c r="WLC27" s="13"/>
    </row>
    <row r="28" spans="1:34 15861:15863" ht="15.6" customHeight="1" x14ac:dyDescent="0.3">
      <c r="A28" s="18"/>
      <c r="B28" s="44"/>
      <c r="C28" s="55" t="str">
        <f>"IDENTIFICATION DE LA PLANTATION DE BANANE "&amp;IF(ISBLANK(G6),"(indiquer le type de banane dans la cellule G6)",UPPER(G6))&amp;" AVEC CERTIFICATION FAIRTRADE"</f>
        <v>IDENTIFICATION DE LA PLANTATION DE BANANE (indiquer le type de banane dans la cellule G6) AVEC CERTIFICATION FAIRTRADE</v>
      </c>
      <c r="D28" s="56"/>
      <c r="E28" s="52"/>
      <c r="F28" s="52"/>
      <c r="G28" s="52"/>
      <c r="H28" s="50"/>
      <c r="I28" s="45"/>
      <c r="J28" s="10"/>
      <c r="K28" s="118"/>
      <c r="L28" s="118"/>
      <c r="M28" s="118"/>
      <c r="N28" s="118"/>
      <c r="O28" s="118"/>
      <c r="P28" s="118"/>
      <c r="Q28" s="118"/>
      <c r="R28" s="118"/>
      <c r="S28" s="118"/>
      <c r="T28" s="118"/>
      <c r="U28" s="118"/>
      <c r="V28" s="118"/>
      <c r="W28" s="118"/>
      <c r="X28" s="118"/>
      <c r="Y28" s="118"/>
      <c r="Z28" s="118"/>
      <c r="AA28" s="10"/>
      <c r="AB28" s="10"/>
      <c r="AC28" s="10"/>
      <c r="AD28" s="10"/>
      <c r="AE28" s="10"/>
      <c r="AF28" s="10"/>
      <c r="AG28" s="10"/>
      <c r="AH28" s="10"/>
      <c r="WLA28" s="13"/>
      <c r="WLB28" s="13"/>
      <c r="WLC28" s="13"/>
    </row>
    <row r="29" spans="1:34 15861:15863" ht="15.6" customHeight="1" x14ac:dyDescent="0.3">
      <c r="A29" s="18"/>
      <c r="B29" s="44"/>
      <c r="C29" s="57" t="s">
        <v>609</v>
      </c>
      <c r="D29" s="17"/>
      <c r="E29" s="52"/>
      <c r="F29" s="52"/>
      <c r="G29" s="52"/>
      <c r="H29" s="50"/>
      <c r="I29" s="45"/>
      <c r="J29" s="10"/>
      <c r="K29" s="118"/>
      <c r="L29" s="118"/>
      <c r="M29" s="118"/>
      <c r="N29" s="118"/>
      <c r="O29" s="118"/>
      <c r="P29" s="118"/>
      <c r="Q29" s="118"/>
      <c r="R29" s="118"/>
      <c r="S29" s="118"/>
      <c r="T29" s="118"/>
      <c r="U29" s="118"/>
      <c r="V29" s="118"/>
      <c r="W29" s="118"/>
      <c r="X29" s="118"/>
      <c r="Y29" s="118"/>
      <c r="Z29" s="118"/>
      <c r="AA29" s="10"/>
      <c r="AB29" s="10"/>
      <c r="AC29" s="10"/>
      <c r="AD29" s="10"/>
      <c r="AE29" s="10"/>
      <c r="AF29" s="10"/>
      <c r="AG29" s="10"/>
      <c r="AH29" s="10"/>
      <c r="WLA29" s="13"/>
      <c r="WLB29" s="13"/>
      <c r="WLC29" s="13"/>
    </row>
    <row r="30" spans="1:34 15861:15863" ht="15.6" customHeight="1" x14ac:dyDescent="0.3">
      <c r="A30" s="18"/>
      <c r="B30" s="44"/>
      <c r="C30" s="58"/>
      <c r="D30" s="58"/>
      <c r="E30" s="58"/>
      <c r="F30" s="58"/>
      <c r="G30" s="58"/>
      <c r="H30" s="58"/>
      <c r="I30" s="45"/>
      <c r="J30" s="10"/>
      <c r="K30" s="118"/>
      <c r="L30" s="118"/>
      <c r="M30" s="118"/>
      <c r="N30" s="118"/>
      <c r="O30" s="118"/>
      <c r="P30" s="118"/>
      <c r="Q30" s="118"/>
      <c r="R30" s="118"/>
      <c r="S30" s="118"/>
      <c r="T30" s="118"/>
      <c r="U30" s="118"/>
      <c r="V30" s="118"/>
      <c r="W30" s="118"/>
      <c r="X30" s="118"/>
      <c r="Y30" s="118"/>
      <c r="Z30" s="118"/>
      <c r="AA30" s="10"/>
      <c r="AB30" s="10"/>
      <c r="AC30" s="10"/>
      <c r="AD30" s="10"/>
      <c r="AE30" s="10"/>
      <c r="AF30" s="10"/>
      <c r="AG30" s="10"/>
      <c r="AH30" s="10"/>
      <c r="WLA30" s="13"/>
      <c r="WLB30" s="13"/>
      <c r="WLC30" s="13"/>
    </row>
    <row r="31" spans="1:34 15861:15863" ht="4.95" customHeight="1" x14ac:dyDescent="0.3">
      <c r="A31" s="18"/>
      <c r="B31" s="44"/>
      <c r="C31" s="52"/>
      <c r="D31" s="52"/>
      <c r="E31" s="52"/>
      <c r="F31" s="52"/>
      <c r="G31" s="52"/>
      <c r="H31" s="50"/>
      <c r="I31" s="45"/>
      <c r="J31" s="10"/>
      <c r="K31" s="118"/>
      <c r="L31" s="118"/>
      <c r="M31" s="118"/>
      <c r="N31" s="118"/>
      <c r="O31" s="118"/>
      <c r="P31" s="118"/>
      <c r="Q31" s="118"/>
      <c r="R31" s="118"/>
      <c r="S31" s="118"/>
      <c r="T31" s="118"/>
      <c r="U31" s="118"/>
      <c r="V31" s="118"/>
      <c r="W31" s="118"/>
      <c r="X31" s="118"/>
      <c r="Y31" s="118"/>
      <c r="Z31" s="118"/>
      <c r="AA31" s="10"/>
      <c r="AB31" s="10"/>
      <c r="AC31" s="10"/>
      <c r="AD31" s="10"/>
      <c r="AE31" s="10"/>
      <c r="AF31" s="10"/>
      <c r="AG31" s="10"/>
      <c r="AH31" s="10"/>
      <c r="WLA31" s="13"/>
      <c r="WLB31" s="13"/>
      <c r="WLC31" s="13"/>
    </row>
    <row r="32" spans="1:34 15861:15863" ht="15.6" customHeight="1" x14ac:dyDescent="0.3">
      <c r="A32" s="18"/>
      <c r="B32" s="44"/>
      <c r="C32" s="142" t="str">
        <f>"DONNÉES DE PRODUCTION DE BANANE "&amp;IF(ISBLANK(G6),"(indiquer le type de banane dans la cellule G6)",UPPER(G6))</f>
        <v>DONNÉES DE PRODUCTION DE BANANE (indiquer le type de banane dans la cellule G6)</v>
      </c>
      <c r="D32" s="59"/>
      <c r="E32" s="52"/>
      <c r="F32" s="60"/>
      <c r="G32" s="60"/>
      <c r="H32" s="50"/>
      <c r="I32" s="45"/>
      <c r="J32" s="10"/>
      <c r="K32" s="118"/>
      <c r="L32" s="118"/>
      <c r="M32" s="118"/>
      <c r="N32" s="118"/>
      <c r="O32" s="118"/>
      <c r="P32" s="118"/>
      <c r="Q32" s="118"/>
      <c r="R32" s="118"/>
      <c r="S32" s="118"/>
      <c r="T32" s="118"/>
      <c r="U32" s="118"/>
      <c r="V32" s="118"/>
      <c r="W32" s="118"/>
      <c r="X32" s="118"/>
      <c r="Y32" s="118"/>
      <c r="Z32" s="118"/>
      <c r="AA32" s="10"/>
      <c r="AB32" s="10"/>
      <c r="AC32" s="10"/>
      <c r="AD32" s="10"/>
      <c r="AE32" s="10"/>
      <c r="AF32" s="10"/>
      <c r="AG32" s="10"/>
      <c r="AH32" s="10"/>
    </row>
    <row r="33" spans="1:34 15861:15863" ht="15.6" customHeight="1" x14ac:dyDescent="0.3">
      <c r="A33" s="18"/>
      <c r="B33" s="61"/>
      <c r="C33" s="71" t="str">
        <f>"Nombre d'exploitations "&amp;G6&amp;", enregistré sous le numéro FLOid "&amp;D29&amp;":"</f>
        <v>Nombre d'exploitations , enregistré sous le numéro FLOid :</v>
      </c>
      <c r="D33" s="5"/>
      <c r="E33" s="63"/>
      <c r="F33" s="63"/>
      <c r="G33" s="60"/>
      <c r="H33" s="64"/>
      <c r="I33" s="45"/>
      <c r="J33" s="10"/>
      <c r="K33" s="118"/>
      <c r="L33" s="118"/>
      <c r="M33" s="118"/>
      <c r="N33" s="118"/>
      <c r="O33" s="118"/>
      <c r="P33" s="118"/>
      <c r="Q33" s="118"/>
      <c r="R33" s="118"/>
      <c r="S33" s="118"/>
      <c r="T33" s="118"/>
      <c r="U33" s="118"/>
      <c r="V33" s="118"/>
      <c r="W33" s="118"/>
      <c r="X33" s="118"/>
      <c r="Y33" s="118"/>
      <c r="Z33" s="118"/>
      <c r="AA33" s="10"/>
      <c r="AB33" s="10"/>
      <c r="AC33" s="10"/>
      <c r="AD33" s="10"/>
      <c r="AE33" s="10"/>
      <c r="AF33" s="10"/>
      <c r="AG33" s="10"/>
      <c r="AH33" s="10"/>
    </row>
    <row r="34" spans="1:34 15861:15863" ht="15.6" customHeight="1" x14ac:dyDescent="0.3">
      <c r="A34" s="18"/>
      <c r="B34" s="61"/>
      <c r="C34" s="63"/>
      <c r="D34" s="63"/>
      <c r="E34" s="63"/>
      <c r="F34" s="63"/>
      <c r="G34" s="60"/>
      <c r="H34" s="64"/>
      <c r="I34" s="45"/>
      <c r="J34" s="10"/>
      <c r="K34" s="128"/>
      <c r="L34" s="128"/>
      <c r="M34" s="118"/>
      <c r="N34" s="128"/>
      <c r="O34" s="128"/>
      <c r="P34" s="118"/>
      <c r="Q34" s="128"/>
      <c r="R34" s="128"/>
      <c r="S34" s="118"/>
      <c r="T34" s="118"/>
      <c r="U34" s="118"/>
      <c r="V34" s="118"/>
      <c r="W34" s="118"/>
      <c r="X34" s="118"/>
      <c r="Y34" s="118"/>
      <c r="Z34" s="118"/>
      <c r="AA34" s="10"/>
      <c r="AB34" s="10"/>
      <c r="AC34" s="10"/>
      <c r="AD34" s="10"/>
      <c r="AE34" s="10"/>
      <c r="AF34" s="10"/>
      <c r="AG34" s="10"/>
      <c r="AH34" s="10"/>
    </row>
    <row r="35" spans="1:34 15861:15863" ht="15.6" customHeight="1" x14ac:dyDescent="0.3">
      <c r="A35" s="18"/>
      <c r="B35" s="61"/>
      <c r="C35" s="72" t="str">
        <f>"Superficie en production "&amp;IF(ISBLANK(G6),"(indiquer le type de banane dans la cellule G6)","(banane "&amp;(G6)&amp;")")&amp;":"</f>
        <v>Superficie en production (indiquer le type de banane dans la cellule G6):</v>
      </c>
      <c r="D35" s="5"/>
      <c r="E35" s="76" t="s">
        <v>33</v>
      </c>
      <c r="F35" s="65"/>
      <c r="G35" s="60"/>
      <c r="H35" s="64"/>
      <c r="I35" s="45"/>
      <c r="J35" s="10"/>
      <c r="K35" s="128"/>
      <c r="L35" s="128"/>
      <c r="M35" s="118"/>
      <c r="N35" s="128"/>
      <c r="O35" s="128"/>
      <c r="P35" s="118"/>
      <c r="Q35" s="128"/>
      <c r="R35" s="128"/>
      <c r="S35" s="118"/>
      <c r="T35" s="118"/>
      <c r="U35" s="118"/>
      <c r="V35" s="118"/>
      <c r="W35" s="118"/>
      <c r="X35" s="118"/>
      <c r="Y35" s="118"/>
      <c r="Z35" s="118"/>
      <c r="AA35" s="10"/>
      <c r="AB35" s="10"/>
      <c r="AC35" s="10"/>
      <c r="AD35" s="10"/>
      <c r="AE35" s="10"/>
      <c r="AF35" s="10"/>
      <c r="AG35" s="10"/>
      <c r="AH35" s="10"/>
    </row>
    <row r="36" spans="1:34 15861:15863" ht="15.6" customHeight="1" x14ac:dyDescent="0.3">
      <c r="A36" s="18"/>
      <c r="B36" s="44"/>
      <c r="C36" s="73" t="str">
        <f>"(Indiquer la somme des superficies de toutes les exploitations "&amp;G6&amp;", enregistré sous le numéro FLOid "&amp;D29&amp;")"</f>
        <v>(Indiquer la somme des superficies de toutes les exploitations , enregistré sous le numéro FLOid )</v>
      </c>
      <c r="D36" s="63"/>
      <c r="E36" s="63"/>
      <c r="F36" s="63"/>
      <c r="G36" s="60"/>
      <c r="H36" s="64"/>
      <c r="I36" s="45"/>
      <c r="J36" s="10"/>
      <c r="K36" s="128"/>
      <c r="L36" s="128"/>
      <c r="M36" s="118"/>
      <c r="N36" s="128"/>
      <c r="O36" s="128"/>
      <c r="P36" s="118"/>
      <c r="Q36" s="128"/>
      <c r="R36" s="128"/>
      <c r="S36" s="118"/>
      <c r="T36" s="118"/>
      <c r="U36" s="118"/>
      <c r="V36" s="118"/>
      <c r="W36" s="118"/>
      <c r="X36" s="118"/>
      <c r="Y36" s="118"/>
      <c r="Z36" s="118"/>
      <c r="AA36" s="10"/>
      <c r="AB36" s="10"/>
      <c r="AC36" s="10"/>
      <c r="AD36" s="10"/>
      <c r="AE36" s="10"/>
      <c r="AF36" s="10"/>
      <c r="AG36" s="10"/>
      <c r="AH36" s="10"/>
    </row>
    <row r="37" spans="1:34 15861:15863" ht="15.6" customHeight="1" x14ac:dyDescent="0.3">
      <c r="A37" s="18"/>
      <c r="B37" s="61"/>
      <c r="C37" s="72" t="str">
        <f>"Productivité "&amp;IF(ISBLANK(G6),"(indiquer le type de banane dans la cellule G6)","(banane "&amp;(G6)&amp;")")&amp;":"</f>
        <v>Productivité (indiquer le type de banane dans la cellule G6):</v>
      </c>
      <c r="D37" s="6"/>
      <c r="E37" s="77" t="s">
        <v>611</v>
      </c>
      <c r="F37" s="78"/>
      <c r="G37" s="64"/>
      <c r="H37" s="64"/>
      <c r="I37" s="45"/>
      <c r="J37" s="10"/>
      <c r="K37" s="128"/>
      <c r="L37" s="128"/>
      <c r="M37" s="118"/>
      <c r="N37" s="128"/>
      <c r="O37" s="128"/>
      <c r="P37" s="118"/>
      <c r="Q37" s="128"/>
      <c r="R37" s="128"/>
      <c r="S37" s="118"/>
      <c r="T37" s="118"/>
      <c r="U37" s="118"/>
      <c r="V37" s="118"/>
      <c r="W37" s="118"/>
      <c r="X37" s="118"/>
      <c r="Y37" s="118"/>
      <c r="Z37" s="118"/>
      <c r="AA37" s="10"/>
      <c r="AB37" s="10"/>
      <c r="AC37" s="10"/>
      <c r="AD37" s="10"/>
      <c r="AE37" s="10"/>
      <c r="AF37" s="10"/>
      <c r="AG37" s="10"/>
      <c r="AH37" s="10"/>
    </row>
    <row r="38" spans="1:34 15861:15863" ht="15.6" customHeight="1" x14ac:dyDescent="0.3">
      <c r="A38" s="18"/>
      <c r="B38" s="44"/>
      <c r="C38" s="73" t="str">
        <f>"(Saisissez la productivité représentative de toutes vos exploitations "&amp;G6&amp;", enregistré sous le numéro FLOid "&amp;D29&amp;")"</f>
        <v>(Saisissez la productivité représentative de toutes vos exploitations , enregistré sous le numéro FLOid )</v>
      </c>
      <c r="D38" s="63"/>
      <c r="E38" s="63"/>
      <c r="F38" s="63"/>
      <c r="G38" s="60"/>
      <c r="H38" s="64"/>
      <c r="I38" s="45"/>
      <c r="J38" s="10"/>
      <c r="K38" s="128"/>
      <c r="L38" s="128"/>
      <c r="M38" s="118"/>
      <c r="N38" s="128"/>
      <c r="O38" s="128"/>
      <c r="P38" s="118"/>
      <c r="Q38" s="128"/>
      <c r="R38" s="128"/>
      <c r="S38" s="118"/>
      <c r="T38" s="118"/>
      <c r="U38" s="118"/>
      <c r="V38" s="118"/>
      <c r="W38" s="118"/>
      <c r="X38" s="118"/>
      <c r="Y38" s="118"/>
      <c r="Z38" s="118"/>
      <c r="AA38" s="10"/>
      <c r="AB38" s="10"/>
      <c r="AC38" s="10"/>
      <c r="AD38" s="10"/>
      <c r="AE38" s="10"/>
      <c r="AF38" s="10"/>
      <c r="AG38" s="10"/>
      <c r="AH38" s="10"/>
    </row>
    <row r="39" spans="1:34 15861:15863" ht="15.6" customHeight="1" x14ac:dyDescent="0.3">
      <c r="A39" s="18"/>
      <c r="B39" s="44"/>
      <c r="C39" s="70"/>
      <c r="D39" s="70"/>
      <c r="E39" s="70"/>
      <c r="F39" s="63"/>
      <c r="G39" s="66"/>
      <c r="H39" s="50"/>
      <c r="I39" s="45"/>
      <c r="J39" s="10"/>
      <c r="K39" s="118"/>
      <c r="L39" s="118"/>
      <c r="M39" s="118"/>
      <c r="N39" s="118"/>
      <c r="O39" s="118"/>
      <c r="P39" s="129"/>
      <c r="Q39" s="128"/>
      <c r="R39" s="128"/>
      <c r="S39" s="118"/>
      <c r="T39" s="118"/>
      <c r="U39" s="118"/>
      <c r="V39" s="118"/>
      <c r="W39" s="118"/>
      <c r="X39" s="118"/>
      <c r="Y39" s="118"/>
      <c r="Z39" s="118"/>
      <c r="AA39" s="10"/>
      <c r="AB39" s="10"/>
      <c r="AC39" s="10"/>
      <c r="AD39" s="10"/>
      <c r="AE39" s="10"/>
      <c r="AF39" s="10"/>
      <c r="AG39" s="10"/>
      <c r="AH39" s="10"/>
      <c r="WLA39" s="13"/>
      <c r="WLB39" s="13"/>
      <c r="WLC39" s="13"/>
    </row>
    <row r="40" spans="1:34 15861:15863" ht="15.6" customHeight="1" x14ac:dyDescent="0.3">
      <c r="A40" s="18"/>
      <c r="B40" s="44"/>
      <c r="C40" s="142" t="str">
        <f>"NOMBRE DE TRAVAILLEURS DE LA BANANE "&amp;IF(ISBLANK(G6),"(indiquer le type de banane dans la cellule G6)",UPPER(G6))</f>
        <v>NOMBRE DE TRAVAILLEURS DE LA BANANE (indiquer le type de banane dans la cellule G6)</v>
      </c>
      <c r="D40" s="67"/>
      <c r="E40" s="67"/>
      <c r="F40" s="67"/>
      <c r="G40" s="67"/>
      <c r="H40" s="64"/>
      <c r="I40" s="45"/>
      <c r="J40" s="10"/>
      <c r="K40" s="118"/>
      <c r="L40" s="118"/>
      <c r="M40" s="118"/>
      <c r="N40" s="118"/>
      <c r="O40" s="118"/>
      <c r="P40" s="129"/>
      <c r="Q40" s="128"/>
      <c r="R40" s="128"/>
      <c r="S40" s="118"/>
      <c r="T40" s="118"/>
      <c r="U40" s="118"/>
      <c r="V40" s="118"/>
      <c r="W40" s="118"/>
      <c r="X40" s="118"/>
      <c r="Y40" s="118"/>
      <c r="Z40" s="118"/>
      <c r="AA40" s="10"/>
      <c r="AB40" s="10"/>
      <c r="AC40" s="10"/>
      <c r="AD40" s="10"/>
      <c r="AE40" s="10"/>
      <c r="AF40" s="10"/>
      <c r="AG40" s="10"/>
      <c r="AH40" s="10"/>
    </row>
    <row r="41" spans="1:34 15861:15863" ht="57.6" x14ac:dyDescent="0.3">
      <c r="A41" s="20"/>
      <c r="B41" s="62"/>
      <c r="C41" s="120" t="s">
        <v>612</v>
      </c>
      <c r="D41" s="68"/>
      <c r="E41" s="68"/>
      <c r="F41" s="68"/>
      <c r="G41" s="68"/>
      <c r="H41" s="68"/>
      <c r="I41" s="69"/>
      <c r="J41" s="10"/>
      <c r="K41" s="118"/>
      <c r="L41" s="118"/>
      <c r="M41" s="118"/>
      <c r="N41" s="118"/>
      <c r="O41" s="118"/>
      <c r="P41" s="129"/>
      <c r="Q41" s="128"/>
      <c r="R41" s="128"/>
      <c r="S41" s="118"/>
      <c r="T41" s="118"/>
      <c r="U41" s="118"/>
      <c r="V41" s="118"/>
      <c r="W41" s="118"/>
      <c r="X41" s="118"/>
      <c r="Y41" s="118"/>
      <c r="Z41" s="118"/>
      <c r="AA41" s="10"/>
      <c r="AB41" s="10"/>
      <c r="AC41" s="10"/>
      <c r="AD41" s="10"/>
      <c r="AE41" s="10"/>
      <c r="AF41" s="10"/>
      <c r="AG41" s="10"/>
      <c r="AH41" s="10"/>
    </row>
    <row r="42" spans="1:34 15861:15863" ht="15.6" customHeight="1" x14ac:dyDescent="0.3">
      <c r="A42" s="20"/>
      <c r="B42" s="62"/>
      <c r="C42" s="68"/>
      <c r="D42" s="68"/>
      <c r="E42" s="68"/>
      <c r="F42" s="68"/>
      <c r="G42" s="68"/>
      <c r="H42" s="68"/>
      <c r="I42" s="69"/>
      <c r="J42" s="10"/>
      <c r="K42" s="118"/>
      <c r="L42" s="118"/>
      <c r="M42" s="118"/>
      <c r="N42" s="118"/>
      <c r="O42" s="118"/>
      <c r="P42" s="118"/>
      <c r="Q42" s="128"/>
      <c r="R42" s="128"/>
      <c r="S42" s="118"/>
      <c r="T42" s="118"/>
      <c r="U42" s="118"/>
      <c r="V42" s="118"/>
      <c r="W42" s="118"/>
      <c r="X42" s="118"/>
      <c r="Y42" s="118"/>
      <c r="Z42" s="118"/>
      <c r="AA42" s="10"/>
      <c r="AB42" s="10"/>
      <c r="AC42" s="10"/>
      <c r="AD42" s="10"/>
      <c r="AE42" s="10"/>
      <c r="AF42" s="10"/>
      <c r="AG42" s="10"/>
      <c r="AH42" s="10"/>
    </row>
    <row r="43" spans="1:34 15861:15863" ht="15.6" customHeight="1" x14ac:dyDescent="0.3">
      <c r="A43" s="20"/>
      <c r="B43" s="62"/>
      <c r="C43" s="126" t="s">
        <v>600</v>
      </c>
      <c r="D43" s="68"/>
      <c r="E43" s="68"/>
      <c r="F43" s="68"/>
      <c r="G43" s="68"/>
      <c r="H43" s="68"/>
      <c r="I43" s="69"/>
      <c r="J43" s="10"/>
      <c r="K43" s="118"/>
      <c r="L43" s="118"/>
      <c r="M43" s="118"/>
      <c r="N43" s="118"/>
      <c r="O43" s="118"/>
      <c r="P43" s="118"/>
      <c r="Q43" s="128"/>
      <c r="R43" s="128"/>
      <c r="S43" s="118"/>
      <c r="T43" s="118"/>
      <c r="U43" s="118"/>
      <c r="V43" s="118"/>
      <c r="W43" s="118"/>
      <c r="X43" s="118"/>
      <c r="Y43" s="118"/>
      <c r="Z43" s="118"/>
      <c r="AA43" s="10"/>
      <c r="AB43" s="10"/>
      <c r="AC43" s="10"/>
      <c r="AD43" s="10"/>
      <c r="AE43" s="10"/>
      <c r="AF43" s="10"/>
      <c r="AG43" s="10"/>
      <c r="AH43" s="10"/>
    </row>
    <row r="44" spans="1:34 15861:15863" ht="15.6" customHeight="1" x14ac:dyDescent="0.3">
      <c r="A44" s="20"/>
      <c r="B44" s="62"/>
      <c r="C44" s="68" t="str">
        <f>"- Vous devez indiquer la somme des travailleurs DE TOUTES LES EXPLOITATIONS DE BANANE "&amp;UPPER(G6)&amp;", enregistré sous le numéro FLOid "&amp;D29&amp;"."</f>
        <v>- Vous devez indiquer la somme des travailleurs DE TOUTES LES EXPLOITATIONS DE BANANE , enregistré sous le numéro FLOid .</v>
      </c>
      <c r="D44" s="68"/>
      <c r="E44" s="68"/>
      <c r="F44" s="68"/>
      <c r="G44" s="68"/>
      <c r="H44" s="68"/>
      <c r="I44" s="69"/>
      <c r="J44" s="10"/>
      <c r="K44" s="118"/>
      <c r="L44" s="118"/>
      <c r="M44" s="118"/>
      <c r="N44" s="118"/>
      <c r="O44" s="118"/>
      <c r="P44" s="118"/>
      <c r="Q44" s="128"/>
      <c r="R44" s="128"/>
      <c r="S44" s="118"/>
      <c r="T44" s="118"/>
      <c r="U44" s="118"/>
      <c r="V44" s="118"/>
      <c r="W44" s="118"/>
      <c r="X44" s="118"/>
      <c r="Y44" s="118"/>
      <c r="Z44" s="118"/>
      <c r="AA44" s="10"/>
      <c r="AB44" s="10"/>
      <c r="AC44" s="10"/>
      <c r="AD44" s="10"/>
      <c r="AE44" s="10"/>
      <c r="AF44" s="10"/>
      <c r="AG44" s="10"/>
      <c r="AH44" s="10"/>
    </row>
    <row r="45" spans="1:34 15861:15863" ht="15.6" customHeight="1" x14ac:dyDescent="0.3">
      <c r="A45" s="20"/>
      <c r="B45" s="62"/>
      <c r="C45" s="68" t="str">
        <f>"- Les nombres totaux de travailleurs contractuels et sous-traitants, saisis dans chacun des trois tableaux, doivent correspondre. Assurez-vous qu'ils correspondent."</f>
        <v>- Les nombres totaux de travailleurs contractuels et sous-traitants, saisis dans chacun des trois tableaux, doivent correspondre. Assurez-vous qu'ils correspondent.</v>
      </c>
      <c r="D45" s="68"/>
      <c r="E45" s="68"/>
      <c r="F45" s="68"/>
      <c r="G45" s="68"/>
      <c r="H45" s="68"/>
      <c r="I45" s="69"/>
      <c r="J45" s="10"/>
      <c r="K45" s="118"/>
      <c r="L45" s="118"/>
      <c r="M45" s="118"/>
      <c r="N45" s="118"/>
      <c r="O45" s="118"/>
      <c r="P45" s="118"/>
      <c r="Q45" s="128"/>
      <c r="R45" s="128"/>
      <c r="S45" s="118"/>
      <c r="T45" s="118"/>
      <c r="U45" s="118"/>
      <c r="V45" s="118"/>
      <c r="W45" s="118"/>
      <c r="X45" s="118"/>
      <c r="Y45" s="118"/>
      <c r="Z45" s="118"/>
      <c r="AA45" s="10"/>
      <c r="AB45" s="10"/>
      <c r="AC45" s="10"/>
      <c r="AD45" s="10"/>
      <c r="AE45" s="10"/>
      <c r="AF45" s="10"/>
      <c r="AG45" s="10"/>
      <c r="AH45" s="10"/>
    </row>
    <row r="46" spans="1:34 15861:15863" ht="15.6" customHeight="1" x14ac:dyDescent="0.3">
      <c r="A46" s="20"/>
      <c r="B46" s="62"/>
      <c r="C46" s="126" t="str">
        <f>"- Comment calculer le nombre de travailleurs à temps partiel?"</f>
        <v>- Comment calculer le nombre de travailleurs à temps partiel?</v>
      </c>
      <c r="D46" s="68"/>
      <c r="E46" s="68"/>
      <c r="F46" s="68"/>
      <c r="G46" s="68"/>
      <c r="H46" s="68"/>
      <c r="I46" s="69"/>
      <c r="J46" s="10"/>
      <c r="K46" s="118"/>
      <c r="L46" s="118"/>
      <c r="M46" s="118"/>
      <c r="N46" s="118"/>
      <c r="O46" s="118"/>
      <c r="P46" s="118"/>
      <c r="Q46" s="128"/>
      <c r="R46" s="128"/>
      <c r="S46" s="118"/>
      <c r="T46" s="118"/>
      <c r="U46" s="118"/>
      <c r="V46" s="118"/>
      <c r="W46" s="118"/>
      <c r="X46" s="118"/>
      <c r="Y46" s="118"/>
      <c r="Z46" s="118"/>
      <c r="AA46" s="10"/>
      <c r="AB46" s="10"/>
      <c r="AC46" s="10"/>
      <c r="AD46" s="10"/>
      <c r="AE46" s="10"/>
      <c r="AF46" s="10"/>
      <c r="AG46" s="10"/>
      <c r="AH46" s="10"/>
    </row>
    <row r="47" spans="1:34 15861:15863" ht="15.6" customHeight="1" x14ac:dyDescent="0.3">
      <c r="A47" s="20"/>
      <c r="B47" s="62"/>
      <c r="C47" s="126" t="str">
        <f>"  Vous devez multiplier le ''nombre de travailleurs à temps partiel'' par le ''nombre de jours travaillés par semaine'' et diviser par le ''nombre maximal"</f>
        <v xml:space="preserve">  Vous devez multiplier le ''nombre de travailleurs à temps partiel'' par le ''nombre de jours travaillés par semaine'' et diviser par le ''nombre maximal</v>
      </c>
      <c r="D47" s="68"/>
      <c r="E47" s="68"/>
      <c r="F47" s="68"/>
      <c r="G47" s="68"/>
      <c r="H47" s="68"/>
      <c r="I47" s="69"/>
      <c r="J47" s="10"/>
      <c r="K47" s="118"/>
      <c r="L47" s="118"/>
      <c r="M47" s="118"/>
      <c r="N47" s="118"/>
      <c r="O47" s="118"/>
      <c r="P47" s="118"/>
      <c r="Q47" s="128"/>
      <c r="R47" s="128"/>
      <c r="S47" s="118"/>
      <c r="T47" s="118"/>
      <c r="U47" s="118"/>
      <c r="V47" s="118"/>
      <c r="W47" s="118"/>
      <c r="X47" s="118"/>
      <c r="Y47" s="118"/>
      <c r="Z47" s="118"/>
      <c r="AA47" s="10"/>
      <c r="AB47" s="10"/>
      <c r="AC47" s="10"/>
      <c r="AD47" s="10"/>
      <c r="AE47" s="10"/>
      <c r="AF47" s="10"/>
      <c r="AG47" s="10"/>
      <c r="AH47" s="10"/>
    </row>
    <row r="48" spans="1:34 15861:15863" ht="15.6" customHeight="1" x14ac:dyDescent="0.3">
      <c r="A48" s="20"/>
      <c r="B48" s="62"/>
      <c r="C48" s="126" t="str">
        <f>"  de jours qu'un travailleur à temps plein peut travailler par semaine, conformément à la loi''. Le résultat est le nombre de travailleurs à inscrire dans le tableau."</f>
        <v xml:space="preserve">  de jours qu'un travailleur à temps plein peut travailler par semaine, conformément à la loi''. Le résultat est le nombre de travailleurs à inscrire dans le tableau.</v>
      </c>
      <c r="D48" s="68"/>
      <c r="E48" s="68"/>
      <c r="F48" s="68"/>
      <c r="G48" s="68"/>
      <c r="H48" s="68"/>
      <c r="I48" s="69"/>
      <c r="J48" s="10"/>
      <c r="K48" s="118"/>
      <c r="L48" s="118"/>
      <c r="M48" s="118"/>
      <c r="N48" s="118"/>
      <c r="O48" s="118"/>
      <c r="P48" s="118"/>
      <c r="Q48" s="128"/>
      <c r="R48" s="128"/>
      <c r="S48" s="118"/>
      <c r="T48" s="118"/>
      <c r="U48" s="118"/>
      <c r="V48" s="118"/>
      <c r="W48" s="118"/>
      <c r="X48" s="118"/>
      <c r="Y48" s="118"/>
      <c r="Z48" s="118"/>
      <c r="AA48" s="10"/>
      <c r="AB48" s="10"/>
      <c r="AC48" s="10"/>
      <c r="AD48" s="10"/>
      <c r="AE48" s="10"/>
      <c r="AF48" s="10"/>
      <c r="AG48" s="10"/>
      <c r="AH48" s="10"/>
    </row>
    <row r="49" spans="1:34 15862:15862" ht="15.6" customHeight="1" x14ac:dyDescent="0.3">
      <c r="A49" s="18"/>
      <c r="B49" s="44"/>
      <c r="C49" s="188" t="str">
        <f>"a) nombre de travailleurs par domaine de travail, pour la banane "&amp;IF(ISBLANK(G6),"(indiquer le type de banane dans la cellule G6)",(G6))</f>
        <v>a) nombre de travailleurs par domaine de travail, pour la banane (indiquer le type de banane dans la cellule G6)</v>
      </c>
      <c r="D49" s="198" t="s">
        <v>266</v>
      </c>
      <c r="E49" s="199"/>
      <c r="F49" s="121" t="s">
        <v>513</v>
      </c>
      <c r="G49" s="68"/>
      <c r="H49" s="68"/>
      <c r="I49" s="45"/>
      <c r="J49" s="14"/>
      <c r="K49" s="118"/>
      <c r="L49" s="118"/>
      <c r="M49" s="118"/>
      <c r="N49" s="118"/>
      <c r="O49" s="118"/>
      <c r="P49" s="118"/>
      <c r="Q49" s="128"/>
      <c r="R49" s="128"/>
      <c r="S49" s="118"/>
      <c r="T49" s="118"/>
      <c r="U49" s="118"/>
      <c r="V49" s="118"/>
      <c r="W49" s="118"/>
      <c r="X49" s="118"/>
      <c r="Y49" s="118"/>
      <c r="Z49" s="118"/>
      <c r="AA49" s="10"/>
      <c r="AB49" s="10"/>
      <c r="AC49" s="10"/>
      <c r="AD49" s="10"/>
      <c r="AE49" s="10"/>
      <c r="AF49" s="10"/>
      <c r="AG49" s="10"/>
      <c r="AH49" s="10"/>
    </row>
    <row r="50" spans="1:34 15862:15862" ht="15.6" customHeight="1" x14ac:dyDescent="0.3">
      <c r="A50" s="18"/>
      <c r="B50" s="44"/>
      <c r="C50" s="189"/>
      <c r="D50" s="81" t="s">
        <v>613</v>
      </c>
      <c r="E50" s="82" t="s">
        <v>614</v>
      </c>
      <c r="F50" s="122"/>
      <c r="G50" s="68"/>
      <c r="H50" s="68"/>
      <c r="I50" s="45"/>
      <c r="J50" s="14"/>
      <c r="K50" s="118"/>
      <c r="L50" s="118"/>
      <c r="M50" s="118"/>
      <c r="N50" s="118"/>
      <c r="O50" s="118"/>
      <c r="P50" s="118"/>
      <c r="Q50" s="128"/>
      <c r="R50" s="128"/>
      <c r="S50" s="118"/>
      <c r="T50" s="118"/>
      <c r="U50" s="118"/>
      <c r="V50" s="118"/>
      <c r="W50" s="118"/>
      <c r="X50" s="118"/>
      <c r="Y50" s="118"/>
      <c r="Z50" s="118"/>
      <c r="AA50" s="10"/>
      <c r="AB50" s="10"/>
      <c r="AC50" s="10"/>
      <c r="AD50" s="10"/>
      <c r="AE50" s="10"/>
      <c r="AF50" s="10"/>
      <c r="AG50" s="10"/>
      <c r="AH50" s="10"/>
    </row>
    <row r="51" spans="1:34 15862:15862" ht="15.6" customHeight="1" x14ac:dyDescent="0.3">
      <c r="A51" s="18"/>
      <c r="B51" s="44"/>
      <c r="C51" s="79" t="s">
        <v>286</v>
      </c>
      <c r="D51" s="7"/>
      <c r="E51" s="8"/>
      <c r="F51" s="123">
        <f>SUM(D51:E51)</f>
        <v>0</v>
      </c>
      <c r="G51" s="68"/>
      <c r="H51" s="68"/>
      <c r="I51" s="45"/>
      <c r="J51" s="14"/>
      <c r="K51" s="118"/>
      <c r="L51" s="118"/>
      <c r="M51" s="118"/>
      <c r="N51" s="118"/>
      <c r="O51" s="118"/>
      <c r="P51" s="118"/>
      <c r="Q51" s="128"/>
      <c r="R51" s="128"/>
      <c r="S51" s="118"/>
      <c r="T51" s="118"/>
      <c r="U51" s="118"/>
      <c r="V51" s="118"/>
      <c r="W51" s="118"/>
      <c r="X51" s="118"/>
      <c r="Y51" s="118"/>
      <c r="Z51" s="118"/>
      <c r="AA51" s="10"/>
      <c r="AB51" s="10"/>
      <c r="AC51" s="10"/>
      <c r="AD51" s="10"/>
      <c r="AE51" s="10"/>
      <c r="AF51" s="10"/>
      <c r="AG51" s="10"/>
      <c r="AH51" s="10"/>
    </row>
    <row r="52" spans="1:34 15862:15862" ht="15.6" customHeight="1" x14ac:dyDescent="0.3">
      <c r="A52" s="18"/>
      <c r="B52" s="44"/>
      <c r="C52" s="79" t="s">
        <v>287</v>
      </c>
      <c r="D52" s="7"/>
      <c r="E52" s="8"/>
      <c r="F52" s="123">
        <f>SUM(D52:E52)</f>
        <v>0</v>
      </c>
      <c r="G52" s="68"/>
      <c r="H52" s="68"/>
      <c r="I52" s="45"/>
      <c r="J52" s="14"/>
      <c r="K52" s="118"/>
      <c r="L52" s="118"/>
      <c r="M52" s="118"/>
      <c r="N52" s="118"/>
      <c r="O52" s="118"/>
      <c r="P52" s="118"/>
      <c r="Q52" s="128"/>
      <c r="R52" s="128"/>
      <c r="S52" s="118"/>
      <c r="T52" s="118"/>
      <c r="U52" s="118"/>
      <c r="V52" s="118"/>
      <c r="W52" s="118"/>
      <c r="X52" s="118"/>
      <c r="Y52" s="118"/>
      <c r="Z52" s="118"/>
      <c r="AA52" s="10"/>
      <c r="AB52" s="10"/>
      <c r="AC52" s="10"/>
      <c r="AD52" s="10"/>
      <c r="AE52" s="10"/>
      <c r="AF52" s="10"/>
      <c r="AG52" s="10"/>
      <c r="AH52" s="10"/>
    </row>
    <row r="53" spans="1:34 15862:15862" ht="15.6" customHeight="1" x14ac:dyDescent="0.3">
      <c r="A53" s="18"/>
      <c r="B53" s="44"/>
      <c r="C53" s="79" t="s">
        <v>90</v>
      </c>
      <c r="D53" s="7"/>
      <c r="E53" s="8"/>
      <c r="F53" s="123">
        <f>SUM(D53:E53)</f>
        <v>0</v>
      </c>
      <c r="G53" s="68"/>
      <c r="H53" s="68"/>
      <c r="I53" s="45"/>
      <c r="J53" s="14"/>
      <c r="K53" s="118"/>
      <c r="L53" s="118"/>
      <c r="M53" s="118"/>
      <c r="N53" s="118"/>
      <c r="O53" s="118"/>
      <c r="P53" s="118"/>
      <c r="Q53" s="128"/>
      <c r="R53" s="128"/>
      <c r="S53" s="118"/>
      <c r="T53" s="118"/>
      <c r="U53" s="118"/>
      <c r="V53" s="118"/>
      <c r="W53" s="118"/>
      <c r="X53" s="118"/>
      <c r="Y53" s="118"/>
      <c r="Z53" s="118"/>
      <c r="AA53" s="10"/>
      <c r="AB53" s="10"/>
      <c r="AC53" s="10"/>
      <c r="AD53" s="10"/>
      <c r="AE53" s="10"/>
      <c r="AF53" s="10"/>
      <c r="AG53" s="10"/>
      <c r="AH53" s="10"/>
    </row>
    <row r="54" spans="1:34 15862:15862" ht="15.6" customHeight="1" x14ac:dyDescent="0.35">
      <c r="A54" s="18"/>
      <c r="B54" s="44"/>
      <c r="C54" s="80"/>
      <c r="D54" s="83">
        <f>SUM(D51:D53)</f>
        <v>0</v>
      </c>
      <c r="E54" s="84">
        <f>SUM(E51:E53)</f>
        <v>0</v>
      </c>
      <c r="F54" s="123">
        <f>SUM(D54:E54)</f>
        <v>0</v>
      </c>
      <c r="G54" s="68"/>
      <c r="H54" s="68"/>
      <c r="I54" s="45"/>
      <c r="J54" s="14"/>
      <c r="K54" s="130"/>
      <c r="L54" s="118"/>
      <c r="M54" s="118"/>
      <c r="N54" s="118"/>
      <c r="O54" s="118"/>
      <c r="P54" s="118"/>
      <c r="Q54" s="118"/>
      <c r="R54" s="118"/>
      <c r="S54" s="118"/>
      <c r="T54" s="118"/>
      <c r="U54" s="118"/>
      <c r="V54" s="118"/>
      <c r="W54" s="118"/>
      <c r="X54" s="118"/>
      <c r="Y54" s="118"/>
      <c r="Z54" s="118"/>
      <c r="AA54" s="10"/>
      <c r="AB54" s="10"/>
      <c r="AC54" s="10"/>
      <c r="AD54" s="10"/>
      <c r="AE54" s="10"/>
      <c r="AF54" s="10"/>
      <c r="AG54" s="10"/>
      <c r="AH54" s="10"/>
    </row>
    <row r="55" spans="1:34 15862:15862" ht="7.95" customHeight="1" x14ac:dyDescent="0.3">
      <c r="A55" s="18"/>
      <c r="B55" s="44"/>
      <c r="C55" s="70"/>
      <c r="D55" s="70"/>
      <c r="E55" s="70"/>
      <c r="F55" s="64"/>
      <c r="G55" s="68"/>
      <c r="H55" s="68"/>
      <c r="I55" s="45"/>
      <c r="J55" s="14"/>
      <c r="K55" s="118"/>
      <c r="L55" s="118"/>
      <c r="M55" s="118"/>
      <c r="N55" s="118"/>
      <c r="O55" s="118"/>
      <c r="P55" s="118"/>
      <c r="Q55" s="118"/>
      <c r="R55" s="118"/>
      <c r="S55" s="118"/>
      <c r="T55" s="118"/>
      <c r="U55" s="118"/>
      <c r="V55" s="118"/>
      <c r="W55" s="118"/>
      <c r="X55" s="118"/>
      <c r="Y55" s="118"/>
      <c r="Z55" s="118"/>
      <c r="AA55" s="10"/>
      <c r="AB55" s="10"/>
      <c r="AC55" s="10"/>
      <c r="AD55" s="10"/>
      <c r="AE55" s="10"/>
      <c r="AF55" s="10"/>
      <c r="AG55" s="10"/>
      <c r="AH55" s="10"/>
    </row>
    <row r="56" spans="1:34 15862:15862" ht="43.8" customHeight="1" x14ac:dyDescent="0.3">
      <c r="A56" s="18"/>
      <c r="B56" s="44"/>
      <c r="C56" s="188" t="str">
        <f>"b) nombre de travailleurs selon la structure des salaires pour le banane "&amp;IF(ISBLANK(G6),"(indiquer le type de banane dans la cellule G6)",(G6))&amp;". Les fourchettes de salaires indiquées dans le tableau se réfèrent au salaire de base, c'est-à-dire au montant mensuel du salaire qui sert de base à l'application des déductions, "&amp;"des taux d'imposition sur le revenu et des cotisations, régis par la loi. Cela signifie qu'il s'agit du montant avant que les retenues et/ou les cotisations ne soient appliquées. Dans certains pays, on parle de ''salaire brut''."</f>
        <v>b) nombre de travailleurs selon la structure des salaires pour le banane (indiquer le type de banane dans la cellule G6). Les fourchettes de salaires indiquées dans le tableau se réfèrent au salaire de base, c'est-à-dire au montant mensuel du salaire qui sert de base à l'application des déductions, des taux d'imposition sur le revenu et des cotisations, régis par la loi. Cela signifie qu'il s'agit du montant avant que les retenues et/ou les cotisations ne soient appliquées. Dans certains pays, on parle de ''salaire brut''.</v>
      </c>
      <c r="D56" s="190" t="str">
        <f>D49</f>
        <v>Nombre de travailleurs</v>
      </c>
      <c r="E56" s="191"/>
      <c r="F56" s="124" t="str">
        <f>F49</f>
        <v>TOTAL</v>
      </c>
      <c r="G56" s="68"/>
      <c r="H56" s="68"/>
      <c r="I56" s="45"/>
      <c r="J56" s="15"/>
      <c r="K56" s="118"/>
      <c r="L56" s="118"/>
      <c r="M56" s="118"/>
      <c r="N56" s="118"/>
      <c r="O56" s="118"/>
      <c r="P56" s="118"/>
      <c r="Q56" s="118"/>
      <c r="R56" s="118"/>
      <c r="S56" s="131"/>
      <c r="T56" s="131"/>
      <c r="U56" s="118"/>
      <c r="V56" s="131"/>
      <c r="W56" s="131"/>
      <c r="X56" s="118"/>
      <c r="Y56" s="118"/>
      <c r="Z56" s="118"/>
      <c r="AA56" s="10"/>
      <c r="AB56" s="10"/>
      <c r="AC56" s="10"/>
      <c r="AD56" s="10"/>
      <c r="AE56" s="10"/>
      <c r="AF56" s="10"/>
      <c r="AG56" s="10"/>
      <c r="AH56" s="10"/>
    </row>
    <row r="57" spans="1:34 15862:15862" ht="43.8" customHeight="1" x14ac:dyDescent="0.3">
      <c r="A57" s="18"/>
      <c r="B57" s="44"/>
      <c r="C57" s="189"/>
      <c r="D57" s="139" t="str">
        <f>D50</f>
        <v>sous contrat</v>
      </c>
      <c r="E57" s="139" t="str">
        <f>E50</f>
        <v>sous-traités</v>
      </c>
      <c r="F57" s="125"/>
      <c r="G57" s="68"/>
      <c r="H57" s="68"/>
      <c r="I57" s="45"/>
      <c r="J57" s="14"/>
      <c r="K57" s="118"/>
      <c r="L57" s="127"/>
      <c r="M57" s="118"/>
      <c r="N57" s="118"/>
      <c r="O57" s="127"/>
      <c r="P57" s="118"/>
      <c r="Q57" s="118"/>
      <c r="R57" s="118"/>
      <c r="S57" s="118"/>
      <c r="T57" s="119"/>
      <c r="U57" s="119"/>
      <c r="V57" s="119"/>
      <c r="W57" s="118"/>
      <c r="X57" s="118"/>
      <c r="Y57" s="118"/>
      <c r="Z57" s="118"/>
      <c r="AA57" s="118"/>
      <c r="AB57" s="118"/>
      <c r="AC57" s="118"/>
      <c r="AD57" s="118"/>
      <c r="AE57" s="118"/>
      <c r="AF57" s="119"/>
      <c r="AG57" s="119"/>
      <c r="AH57" s="119"/>
    </row>
    <row r="58" spans="1:34 15862:15862" ht="15.6" customHeight="1" x14ac:dyDescent="0.3">
      <c r="A58" s="18"/>
      <c r="B58" s="44"/>
      <c r="C58" s="85" t="s">
        <v>647</v>
      </c>
      <c r="D58" s="7"/>
      <c r="E58" s="8"/>
      <c r="F58" s="123">
        <f t="shared" ref="F58:F68" si="0">SUM(D58:E58)</f>
        <v>0</v>
      </c>
      <c r="G58" s="68"/>
      <c r="H58" s="68"/>
      <c r="I58" s="45"/>
      <c r="J58" s="14"/>
      <c r="K58" s="127"/>
      <c r="L58" s="118"/>
      <c r="M58" s="118"/>
      <c r="N58" s="127"/>
      <c r="O58" s="118"/>
      <c r="P58" s="118"/>
      <c r="Q58" s="127"/>
      <c r="R58" s="118"/>
      <c r="S58" s="127"/>
      <c r="T58" s="119"/>
      <c r="U58" s="119"/>
      <c r="V58" s="119"/>
      <c r="W58" s="127"/>
      <c r="X58" s="118"/>
      <c r="Y58" s="127"/>
      <c r="Z58" s="127"/>
      <c r="AA58" s="118"/>
      <c r="AB58" s="127"/>
      <c r="AC58" s="127"/>
      <c r="AD58" s="118"/>
      <c r="AE58" s="127"/>
      <c r="AF58" s="132"/>
      <c r="AG58" s="119"/>
      <c r="AH58" s="119"/>
      <c r="WLB58" s="13"/>
    </row>
    <row r="59" spans="1:34 15862:15862" ht="15.6" customHeight="1" x14ac:dyDescent="0.3">
      <c r="A59" s="18"/>
      <c r="B59" s="44"/>
      <c r="C59" s="85" t="s">
        <v>648</v>
      </c>
      <c r="D59" s="7"/>
      <c r="E59" s="8"/>
      <c r="F59" s="123">
        <f t="shared" si="0"/>
        <v>0</v>
      </c>
      <c r="G59" s="68"/>
      <c r="H59" s="68"/>
      <c r="I59" s="45"/>
      <c r="J59" s="14"/>
      <c r="K59" s="118"/>
      <c r="L59" s="118"/>
      <c r="M59" s="118"/>
      <c r="N59" s="118"/>
      <c r="O59" s="118"/>
      <c r="P59" s="127"/>
      <c r="Q59" s="118"/>
      <c r="R59" s="118"/>
      <c r="S59" s="127"/>
      <c r="T59" s="119"/>
      <c r="U59" s="119"/>
      <c r="V59" s="119"/>
      <c r="W59" s="118"/>
      <c r="X59" s="118"/>
      <c r="Y59" s="127"/>
      <c r="Z59" s="118"/>
      <c r="AA59" s="118"/>
      <c r="AB59" s="127"/>
      <c r="AC59" s="118"/>
      <c r="AD59" s="118"/>
      <c r="AE59" s="127"/>
      <c r="AF59" s="119"/>
      <c r="AG59" s="119"/>
      <c r="AH59" s="119"/>
      <c r="WLB59" s="13"/>
    </row>
    <row r="60" spans="1:34 15862:15862" ht="15.6" customHeight="1" x14ac:dyDescent="0.3">
      <c r="A60" s="18"/>
      <c r="B60" s="44"/>
      <c r="C60" s="85" t="s">
        <v>623</v>
      </c>
      <c r="D60" s="7"/>
      <c r="E60" s="8"/>
      <c r="F60" s="123">
        <f t="shared" si="0"/>
        <v>0</v>
      </c>
      <c r="G60" s="68"/>
      <c r="H60" s="68"/>
      <c r="I60" s="45"/>
      <c r="J60" s="14"/>
      <c r="K60" s="118"/>
      <c r="L60" s="118"/>
      <c r="M60" s="118"/>
      <c r="N60" s="118"/>
      <c r="O60" s="118"/>
      <c r="P60" s="118"/>
      <c r="Q60" s="118"/>
      <c r="R60" s="118"/>
      <c r="S60" s="118"/>
      <c r="T60" s="119"/>
      <c r="U60" s="119"/>
      <c r="V60" s="119"/>
      <c r="W60" s="118"/>
      <c r="X60" s="118"/>
      <c r="Y60" s="118"/>
      <c r="Z60" s="118"/>
      <c r="AA60" s="118"/>
      <c r="AB60" s="118"/>
      <c r="AC60" s="118"/>
      <c r="AD60" s="118"/>
      <c r="AE60" s="118"/>
      <c r="AF60" s="119"/>
      <c r="AG60" s="119"/>
      <c r="AH60" s="119"/>
    </row>
    <row r="61" spans="1:34 15862:15862" ht="15.6" customHeight="1" x14ac:dyDescent="0.3">
      <c r="A61" s="18"/>
      <c r="B61" s="44"/>
      <c r="C61" s="115" t="s">
        <v>624</v>
      </c>
      <c r="D61" s="7"/>
      <c r="E61" s="8"/>
      <c r="F61" s="123">
        <f t="shared" si="0"/>
        <v>0</v>
      </c>
      <c r="G61" s="68"/>
      <c r="H61" s="68"/>
      <c r="I61" s="45"/>
      <c r="J61" s="14"/>
      <c r="K61" s="118"/>
      <c r="L61" s="118"/>
      <c r="M61" s="118"/>
      <c r="N61" s="118"/>
      <c r="O61" s="118"/>
      <c r="P61" s="118"/>
      <c r="Q61" s="118"/>
      <c r="R61" s="118"/>
      <c r="S61" s="118"/>
      <c r="T61" s="119"/>
      <c r="U61" s="119"/>
      <c r="V61" s="119"/>
      <c r="W61" s="118"/>
      <c r="X61" s="118"/>
      <c r="Y61" s="118"/>
      <c r="Z61" s="118"/>
      <c r="AA61" s="118"/>
      <c r="AB61" s="118"/>
      <c r="AC61" s="118"/>
      <c r="AD61" s="118"/>
      <c r="AE61" s="118"/>
      <c r="AF61" s="119"/>
      <c r="AG61" s="119"/>
      <c r="AH61" s="119"/>
    </row>
    <row r="62" spans="1:34 15862:15862" ht="15.6" customHeight="1" x14ac:dyDescent="0.3">
      <c r="A62" s="18"/>
      <c r="B62" s="44"/>
      <c r="C62" s="115" t="s">
        <v>625</v>
      </c>
      <c r="D62" s="7"/>
      <c r="E62" s="8"/>
      <c r="F62" s="123">
        <f t="shared" si="0"/>
        <v>0</v>
      </c>
      <c r="G62" s="68"/>
      <c r="H62" s="68"/>
      <c r="I62" s="45"/>
      <c r="J62" s="14"/>
      <c r="K62" s="118"/>
      <c r="L62" s="118"/>
      <c r="M62" s="118"/>
      <c r="N62" s="118"/>
      <c r="O62" s="118"/>
      <c r="P62" s="118"/>
      <c r="Q62" s="118"/>
      <c r="R62" s="118"/>
      <c r="S62" s="118"/>
      <c r="T62" s="119"/>
      <c r="U62" s="118"/>
      <c r="V62" s="119"/>
      <c r="W62" s="118"/>
      <c r="X62" s="118"/>
      <c r="Y62" s="118"/>
      <c r="Z62" s="118"/>
      <c r="AA62" s="118"/>
      <c r="AB62" s="118"/>
      <c r="AC62" s="118"/>
      <c r="AD62" s="118"/>
      <c r="AE62" s="118"/>
      <c r="AF62" s="119"/>
      <c r="AG62" s="119"/>
      <c r="AH62" s="119"/>
    </row>
    <row r="63" spans="1:34 15862:15862" ht="15.6" customHeight="1" x14ac:dyDescent="0.3">
      <c r="A63" s="18"/>
      <c r="B63" s="44"/>
      <c r="C63" s="85" t="s">
        <v>626</v>
      </c>
      <c r="D63" s="7"/>
      <c r="E63" s="8"/>
      <c r="F63" s="123">
        <f t="shared" si="0"/>
        <v>0</v>
      </c>
      <c r="G63" s="68"/>
      <c r="H63" s="68"/>
      <c r="I63" s="45"/>
      <c r="J63" s="14"/>
      <c r="K63" s="127"/>
      <c r="L63" s="127"/>
      <c r="M63" s="118"/>
      <c r="N63" s="127"/>
      <c r="O63" s="127"/>
      <c r="P63" s="118"/>
      <c r="Q63" s="127"/>
      <c r="R63" s="127"/>
      <c r="S63" s="118"/>
      <c r="T63" s="119"/>
      <c r="U63" s="119"/>
      <c r="V63" s="119"/>
      <c r="W63" s="127"/>
      <c r="X63" s="127"/>
      <c r="Y63" s="118"/>
      <c r="Z63" s="127"/>
      <c r="AA63" s="127"/>
      <c r="AB63" s="118"/>
      <c r="AC63" s="127"/>
      <c r="AD63" s="127"/>
      <c r="AE63" s="118"/>
      <c r="AF63" s="119"/>
      <c r="AG63" s="119"/>
      <c r="AH63" s="119"/>
    </row>
    <row r="64" spans="1:34 15862:15862" ht="15.6" customHeight="1" x14ac:dyDescent="0.3">
      <c r="A64" s="18"/>
      <c r="B64" s="44"/>
      <c r="C64" s="85" t="s">
        <v>627</v>
      </c>
      <c r="D64" s="7"/>
      <c r="E64" s="8"/>
      <c r="F64" s="123">
        <f t="shared" si="0"/>
        <v>0</v>
      </c>
      <c r="G64" s="68"/>
      <c r="H64" s="68"/>
      <c r="I64" s="45"/>
      <c r="J64" s="14"/>
      <c r="K64" s="118"/>
      <c r="L64" s="118"/>
      <c r="M64" s="118"/>
      <c r="N64" s="118"/>
      <c r="O64" s="118"/>
      <c r="P64" s="118"/>
      <c r="Q64" s="118"/>
      <c r="R64" s="118"/>
      <c r="S64" s="118"/>
      <c r="T64" s="119"/>
      <c r="U64" s="119"/>
      <c r="V64" s="119"/>
      <c r="W64" s="118"/>
      <c r="X64" s="118"/>
      <c r="Y64" s="118"/>
      <c r="Z64" s="118"/>
      <c r="AA64" s="118"/>
      <c r="AB64" s="118"/>
      <c r="AC64" s="118"/>
      <c r="AD64" s="118"/>
      <c r="AE64" s="118"/>
      <c r="AF64" s="119"/>
      <c r="AG64" s="119"/>
      <c r="AH64" s="119"/>
    </row>
    <row r="65" spans="1:34" ht="15.6" customHeight="1" x14ac:dyDescent="0.3">
      <c r="A65" s="18"/>
      <c r="B65" s="44"/>
      <c r="C65" s="85" t="s">
        <v>628</v>
      </c>
      <c r="D65" s="7"/>
      <c r="E65" s="8"/>
      <c r="F65" s="123">
        <f t="shared" si="0"/>
        <v>0</v>
      </c>
      <c r="G65" s="68"/>
      <c r="H65" s="68"/>
      <c r="I65" s="45"/>
      <c r="J65" s="14"/>
      <c r="K65" s="118"/>
      <c r="L65" s="118"/>
      <c r="M65" s="118"/>
      <c r="N65" s="118"/>
      <c r="O65" s="118"/>
      <c r="P65" s="118"/>
      <c r="Q65" s="118"/>
      <c r="R65" s="118"/>
      <c r="S65" s="118"/>
      <c r="T65" s="119"/>
      <c r="U65" s="119"/>
      <c r="V65" s="119"/>
      <c r="W65" s="118"/>
      <c r="X65" s="118"/>
      <c r="Y65" s="118"/>
      <c r="Z65" s="118"/>
      <c r="AA65" s="118"/>
      <c r="AB65" s="118"/>
      <c r="AC65" s="118"/>
      <c r="AD65" s="118"/>
      <c r="AE65" s="118"/>
      <c r="AF65" s="119"/>
      <c r="AG65" s="119"/>
      <c r="AH65" s="119"/>
    </row>
    <row r="66" spans="1:34" ht="15.6" customHeight="1" x14ac:dyDescent="0.3">
      <c r="A66" s="18"/>
      <c r="B66" s="44"/>
      <c r="C66" s="85" t="s">
        <v>629</v>
      </c>
      <c r="D66" s="7"/>
      <c r="E66" s="8"/>
      <c r="F66" s="123">
        <f t="shared" si="0"/>
        <v>0</v>
      </c>
      <c r="G66" s="68"/>
      <c r="H66" s="68"/>
      <c r="I66" s="45"/>
      <c r="J66" s="14"/>
      <c r="K66" s="118"/>
      <c r="L66" s="118"/>
      <c r="M66" s="118"/>
      <c r="N66" s="118"/>
      <c r="O66" s="118"/>
      <c r="P66" s="118"/>
      <c r="Q66" s="118"/>
      <c r="R66" s="118"/>
      <c r="S66" s="118"/>
      <c r="T66" s="119"/>
      <c r="U66" s="119"/>
      <c r="V66" s="119"/>
      <c r="W66" s="118"/>
      <c r="X66" s="118"/>
      <c r="Y66" s="118"/>
      <c r="Z66" s="118"/>
      <c r="AA66" s="118"/>
      <c r="AB66" s="118"/>
      <c r="AC66" s="118"/>
      <c r="AD66" s="118"/>
      <c r="AE66" s="118"/>
      <c r="AF66" s="119"/>
      <c r="AG66" s="119"/>
      <c r="AH66" s="119"/>
    </row>
    <row r="67" spans="1:34" ht="15.6" customHeight="1" x14ac:dyDescent="0.3">
      <c r="A67" s="18"/>
      <c r="B67" s="44"/>
      <c r="C67" s="85" t="s">
        <v>630</v>
      </c>
      <c r="D67" s="7"/>
      <c r="E67" s="8"/>
      <c r="F67" s="123">
        <f t="shared" si="0"/>
        <v>0</v>
      </c>
      <c r="G67" s="68"/>
      <c r="H67" s="68"/>
      <c r="I67" s="45"/>
      <c r="J67" s="14"/>
      <c r="K67" s="118"/>
      <c r="L67" s="118"/>
      <c r="M67" s="118"/>
      <c r="N67" s="118"/>
      <c r="O67" s="118"/>
      <c r="P67" s="118"/>
      <c r="Q67" s="118"/>
      <c r="R67" s="118"/>
      <c r="S67" s="118"/>
      <c r="T67" s="119"/>
      <c r="U67" s="119"/>
      <c r="V67" s="118"/>
      <c r="W67" s="118"/>
      <c r="X67" s="118"/>
      <c r="Y67" s="118"/>
      <c r="Z67" s="118"/>
      <c r="AA67" s="118"/>
      <c r="AB67" s="118"/>
      <c r="AC67" s="118"/>
      <c r="AD67" s="118"/>
      <c r="AE67" s="118"/>
      <c r="AF67" s="119"/>
      <c r="AG67" s="119"/>
      <c r="AH67" s="118"/>
    </row>
    <row r="68" spans="1:34" ht="15.6" customHeight="1" x14ac:dyDescent="0.35">
      <c r="A68" s="18"/>
      <c r="B68" s="44"/>
      <c r="C68" s="80" t="s">
        <v>493</v>
      </c>
      <c r="D68" s="83">
        <f>SUM(D58:D67)</f>
        <v>0</v>
      </c>
      <c r="E68" s="84">
        <f>SUM(E58:E67)</f>
        <v>0</v>
      </c>
      <c r="F68" s="123">
        <f t="shared" si="0"/>
        <v>0</v>
      </c>
      <c r="G68" s="68"/>
      <c r="H68" s="68"/>
      <c r="I68" s="45"/>
      <c r="J68" s="14"/>
      <c r="K68" s="118"/>
      <c r="L68" s="118"/>
      <c r="M68" s="118"/>
      <c r="N68" s="118"/>
      <c r="O68" s="118"/>
      <c r="P68" s="118"/>
      <c r="Q68" s="118"/>
      <c r="R68" s="118"/>
      <c r="S68" s="118"/>
      <c r="T68" s="118"/>
      <c r="U68" s="118"/>
      <c r="V68" s="118"/>
      <c r="W68" s="118"/>
      <c r="X68" s="118"/>
      <c r="Y68" s="118"/>
      <c r="Z68" s="118"/>
      <c r="AA68" s="10"/>
      <c r="AB68" s="10"/>
      <c r="AC68" s="10"/>
      <c r="AD68" s="10"/>
      <c r="AE68" s="10"/>
      <c r="AF68" s="10"/>
      <c r="AG68" s="10"/>
      <c r="AH68" s="10"/>
    </row>
    <row r="69" spans="1:34" ht="7.95" customHeight="1" x14ac:dyDescent="0.3">
      <c r="A69" s="18"/>
      <c r="B69" s="44"/>
      <c r="C69" s="70"/>
      <c r="D69" s="70"/>
      <c r="E69" s="70"/>
      <c r="F69" s="64"/>
      <c r="G69" s="68"/>
      <c r="H69" s="68"/>
      <c r="I69" s="45"/>
      <c r="J69" s="14"/>
      <c r="K69" s="118"/>
      <c r="L69" s="118"/>
      <c r="M69" s="118"/>
      <c r="N69" s="118"/>
      <c r="O69" s="118"/>
      <c r="P69" s="118"/>
      <c r="Q69" s="118"/>
      <c r="R69" s="118"/>
      <c r="S69" s="118"/>
      <c r="T69" s="118"/>
      <c r="U69" s="118"/>
      <c r="V69" s="118"/>
      <c r="W69" s="118"/>
      <c r="X69" s="118"/>
      <c r="Y69" s="118"/>
      <c r="Z69" s="118"/>
      <c r="AA69" s="10"/>
      <c r="AB69" s="10"/>
      <c r="AC69" s="10"/>
      <c r="AD69" s="10"/>
      <c r="AE69" s="10"/>
      <c r="AF69" s="10"/>
      <c r="AG69" s="10"/>
      <c r="AH69" s="10"/>
    </row>
    <row r="70" spans="1:34" ht="15.6" customHeight="1" x14ac:dyDescent="0.3">
      <c r="A70" s="18"/>
      <c r="B70" s="44"/>
      <c r="C70" s="188" t="str">
        <f>"c) nombre de travailleurs selon le temps de travail hebdomadaire, à l'exclusion des heures supplémentaires, pour le banane "&amp;IF(ISBLANK(G6),"(indiquer le type de banane dans la cellule G6)",(G6))</f>
        <v>c) nombre de travailleurs selon le temps de travail hebdomadaire, à l'exclusion des heures supplémentaires, pour le banane (indiquer le type de banane dans la cellule G6)</v>
      </c>
      <c r="D70" s="192" t="str">
        <f>D56</f>
        <v>Nombre de travailleurs</v>
      </c>
      <c r="E70" s="193"/>
      <c r="F70" s="124" t="str">
        <f>F56</f>
        <v>TOTAL</v>
      </c>
      <c r="G70" s="68"/>
      <c r="H70" s="68"/>
      <c r="I70" s="45"/>
      <c r="J70" s="14"/>
      <c r="K70" s="118"/>
      <c r="L70" s="118"/>
      <c r="M70" s="118"/>
      <c r="N70" s="118"/>
      <c r="O70" s="118"/>
      <c r="P70" s="118"/>
      <c r="Q70" s="118"/>
      <c r="R70" s="118"/>
      <c r="S70" s="118"/>
      <c r="T70" s="118"/>
      <c r="U70" s="118"/>
      <c r="V70" s="118"/>
      <c r="W70" s="118"/>
      <c r="X70" s="118"/>
      <c r="Y70" s="118"/>
      <c r="Z70" s="118"/>
      <c r="AA70" s="10"/>
      <c r="AB70" s="10"/>
      <c r="AC70" s="10"/>
      <c r="AD70" s="10"/>
      <c r="AE70" s="10"/>
      <c r="AF70" s="10"/>
      <c r="AG70" s="10"/>
      <c r="AH70" s="10"/>
    </row>
    <row r="71" spans="1:34" ht="15.6" customHeight="1" x14ac:dyDescent="0.3">
      <c r="A71" s="18"/>
      <c r="B71" s="44"/>
      <c r="C71" s="189"/>
      <c r="D71" s="90" t="str">
        <f>D57</f>
        <v>sous contrat</v>
      </c>
      <c r="E71" s="90" t="str">
        <f>E57</f>
        <v>sous-traités</v>
      </c>
      <c r="F71" s="125"/>
      <c r="G71" s="68"/>
      <c r="H71" s="68"/>
      <c r="I71" s="45"/>
      <c r="J71" s="14"/>
      <c r="K71" s="118"/>
      <c r="L71" s="118"/>
      <c r="M71" s="118"/>
      <c r="N71" s="118"/>
      <c r="O71" s="118"/>
      <c r="P71" s="118"/>
      <c r="Q71" s="118"/>
      <c r="R71" s="118"/>
      <c r="S71" s="118"/>
      <c r="T71" s="118"/>
      <c r="U71" s="118"/>
      <c r="V71" s="118"/>
      <c r="W71" s="118"/>
      <c r="X71" s="118"/>
      <c r="Y71" s="118"/>
      <c r="Z71" s="118"/>
      <c r="AA71" s="10"/>
      <c r="AB71" s="10"/>
      <c r="AC71" s="118"/>
      <c r="AD71" s="10"/>
      <c r="AE71" s="10"/>
      <c r="AF71" s="118"/>
      <c r="AG71" s="10"/>
      <c r="AH71" s="10"/>
    </row>
    <row r="72" spans="1:34" ht="15.6" customHeight="1" x14ac:dyDescent="0.3">
      <c r="A72" s="18"/>
      <c r="B72" s="44"/>
      <c r="C72" s="79" t="s">
        <v>615</v>
      </c>
      <c r="D72" s="7"/>
      <c r="E72" s="8"/>
      <c r="F72" s="123">
        <f t="shared" ref="F72:F78" si="1">SUM(D72:E72)</f>
        <v>0</v>
      </c>
      <c r="G72" s="68"/>
      <c r="H72" s="68"/>
      <c r="I72" s="45"/>
      <c r="J72" s="14"/>
      <c r="K72" s="118"/>
      <c r="L72" s="118"/>
      <c r="M72" s="118"/>
      <c r="N72" s="118"/>
      <c r="O72" s="118"/>
      <c r="P72" s="118"/>
      <c r="Q72" s="118"/>
      <c r="R72" s="118"/>
      <c r="S72" s="118"/>
      <c r="T72" s="118"/>
      <c r="U72" s="118"/>
      <c r="V72" s="118"/>
      <c r="W72" s="118"/>
      <c r="X72" s="118"/>
      <c r="Y72" s="118"/>
      <c r="Z72" s="118"/>
      <c r="AA72" s="10"/>
      <c r="AB72" s="10"/>
      <c r="AC72" s="118"/>
      <c r="AD72" s="10"/>
      <c r="AE72" s="10"/>
      <c r="AF72" s="118"/>
      <c r="AG72" s="10"/>
      <c r="AH72" s="10"/>
    </row>
    <row r="73" spans="1:34" ht="15.6" customHeight="1" x14ac:dyDescent="0.3">
      <c r="A73" s="18"/>
      <c r="B73" s="44"/>
      <c r="C73" s="79" t="s">
        <v>617</v>
      </c>
      <c r="D73" s="7"/>
      <c r="E73" s="8"/>
      <c r="F73" s="123">
        <f t="shared" si="1"/>
        <v>0</v>
      </c>
      <c r="G73" s="68"/>
      <c r="H73" s="68"/>
      <c r="I73" s="45"/>
      <c r="J73" s="14"/>
      <c r="K73" s="118"/>
      <c r="L73" s="118"/>
      <c r="M73" s="118"/>
      <c r="N73" s="118"/>
      <c r="O73" s="118"/>
      <c r="P73" s="118"/>
      <c r="Q73" s="118"/>
      <c r="R73" s="118"/>
      <c r="S73" s="118"/>
      <c r="T73" s="118"/>
      <c r="U73" s="118"/>
      <c r="V73" s="118"/>
      <c r="W73" s="118"/>
      <c r="X73" s="118"/>
      <c r="Y73" s="118"/>
      <c r="Z73" s="118"/>
      <c r="AA73" s="10"/>
      <c r="AB73" s="10"/>
      <c r="AC73" s="118"/>
      <c r="AD73" s="10"/>
      <c r="AE73" s="10"/>
      <c r="AF73" s="118"/>
      <c r="AG73" s="10"/>
      <c r="AH73" s="10"/>
    </row>
    <row r="74" spans="1:34" ht="15.6" customHeight="1" x14ac:dyDescent="0.3">
      <c r="A74" s="18"/>
      <c r="B74" s="44"/>
      <c r="C74" s="79" t="s">
        <v>618</v>
      </c>
      <c r="D74" s="7"/>
      <c r="E74" s="8"/>
      <c r="F74" s="123">
        <f t="shared" si="1"/>
        <v>0</v>
      </c>
      <c r="G74" s="68"/>
      <c r="H74" s="68"/>
      <c r="I74" s="45"/>
      <c r="J74" s="14"/>
      <c r="K74" s="118"/>
      <c r="L74" s="118"/>
      <c r="M74" s="118"/>
      <c r="N74" s="118"/>
      <c r="O74" s="118"/>
      <c r="P74" s="118"/>
      <c r="Q74" s="118"/>
      <c r="R74" s="118"/>
      <c r="S74" s="118"/>
      <c r="T74" s="118"/>
      <c r="U74" s="118"/>
      <c r="V74" s="118"/>
      <c r="W74" s="118"/>
      <c r="X74" s="118"/>
      <c r="Y74" s="118"/>
      <c r="Z74" s="118"/>
      <c r="AA74" s="10"/>
      <c r="AB74" s="10"/>
      <c r="AC74" s="118"/>
      <c r="AD74" s="10"/>
      <c r="AE74" s="10"/>
      <c r="AF74" s="118"/>
      <c r="AG74" s="10"/>
      <c r="AH74" s="10"/>
    </row>
    <row r="75" spans="1:34" ht="15.6" customHeight="1" x14ac:dyDescent="0.3">
      <c r="A75" s="18"/>
      <c r="B75" s="44"/>
      <c r="C75" s="79" t="s">
        <v>619</v>
      </c>
      <c r="D75" s="7"/>
      <c r="E75" s="8"/>
      <c r="F75" s="123">
        <f t="shared" si="1"/>
        <v>0</v>
      </c>
      <c r="G75" s="68"/>
      <c r="H75" s="68"/>
      <c r="I75" s="45"/>
      <c r="J75" s="14"/>
      <c r="K75" s="118"/>
      <c r="L75" s="118"/>
      <c r="M75" s="118"/>
      <c r="N75" s="118"/>
      <c r="O75" s="118"/>
      <c r="P75" s="118"/>
      <c r="Q75" s="118"/>
      <c r="R75" s="118"/>
      <c r="S75" s="118"/>
      <c r="T75" s="118"/>
      <c r="U75" s="118"/>
      <c r="V75" s="118"/>
      <c r="W75" s="118"/>
      <c r="X75" s="118"/>
      <c r="Y75" s="118"/>
      <c r="Z75" s="118"/>
      <c r="AA75" s="10"/>
      <c r="AB75" s="10"/>
      <c r="AC75" s="10"/>
      <c r="AD75" s="10"/>
      <c r="AE75" s="10"/>
      <c r="AF75" s="10"/>
      <c r="AG75" s="10"/>
      <c r="AH75" s="10"/>
    </row>
    <row r="76" spans="1:34" ht="15.6" customHeight="1" x14ac:dyDescent="0.3">
      <c r="A76" s="18"/>
      <c r="B76" s="44"/>
      <c r="C76" s="79" t="s">
        <v>620</v>
      </c>
      <c r="D76" s="7"/>
      <c r="E76" s="8"/>
      <c r="F76" s="123">
        <f t="shared" si="1"/>
        <v>0</v>
      </c>
      <c r="G76" s="68"/>
      <c r="H76" s="68"/>
      <c r="I76" s="45"/>
      <c r="J76" s="14"/>
      <c r="K76" s="118"/>
      <c r="L76" s="118"/>
      <c r="M76" s="118"/>
      <c r="N76" s="118"/>
      <c r="O76" s="118"/>
      <c r="P76" s="118"/>
      <c r="Q76" s="118"/>
      <c r="R76" s="118"/>
      <c r="S76" s="118"/>
      <c r="T76" s="118"/>
      <c r="U76" s="118"/>
      <c r="V76" s="118"/>
      <c r="W76" s="118"/>
      <c r="X76" s="118"/>
      <c r="Y76" s="118"/>
      <c r="Z76" s="118"/>
      <c r="AA76" s="10"/>
      <c r="AB76" s="10"/>
      <c r="AC76" s="118"/>
      <c r="AD76" s="10"/>
      <c r="AE76" s="10"/>
      <c r="AF76" s="118"/>
      <c r="AG76" s="10"/>
      <c r="AH76" s="10"/>
    </row>
    <row r="77" spans="1:34" ht="15.6" customHeight="1" x14ac:dyDescent="0.3">
      <c r="A77" s="18"/>
      <c r="B77" s="44"/>
      <c r="C77" s="79" t="s">
        <v>621</v>
      </c>
      <c r="D77" s="7"/>
      <c r="E77" s="8"/>
      <c r="F77" s="123">
        <f t="shared" si="1"/>
        <v>0</v>
      </c>
      <c r="G77" s="68"/>
      <c r="H77" s="68"/>
      <c r="I77" s="45"/>
      <c r="J77" s="14"/>
      <c r="K77" s="118"/>
      <c r="L77" s="118"/>
      <c r="M77" s="118"/>
      <c r="N77" s="118"/>
      <c r="O77" s="118"/>
      <c r="P77" s="118"/>
      <c r="Q77" s="118"/>
      <c r="R77" s="118"/>
      <c r="S77" s="118"/>
      <c r="T77" s="118"/>
      <c r="U77" s="118"/>
      <c r="V77" s="118"/>
      <c r="W77" s="118"/>
      <c r="X77" s="118"/>
      <c r="Y77" s="118"/>
      <c r="Z77" s="118"/>
      <c r="AA77" s="10"/>
      <c r="AB77" s="10"/>
      <c r="AC77" s="118"/>
      <c r="AD77" s="10"/>
      <c r="AE77" s="10"/>
      <c r="AF77" s="118"/>
      <c r="AG77" s="10"/>
      <c r="AH77" s="10"/>
    </row>
    <row r="78" spans="1:34" ht="15.6" customHeight="1" x14ac:dyDescent="0.35">
      <c r="A78" s="18"/>
      <c r="B78" s="44"/>
      <c r="C78" s="89" t="s">
        <v>493</v>
      </c>
      <c r="D78" s="83">
        <f>SUM(D72:D77)</f>
        <v>0</v>
      </c>
      <c r="E78" s="84">
        <f>SUM(E72:E77)</f>
        <v>0</v>
      </c>
      <c r="F78" s="123">
        <f t="shared" si="1"/>
        <v>0</v>
      </c>
      <c r="G78" s="68"/>
      <c r="H78" s="68"/>
      <c r="I78" s="45"/>
      <c r="J78" s="14"/>
      <c r="K78" s="118"/>
      <c r="L78" s="118"/>
      <c r="M78" s="118"/>
      <c r="N78" s="118"/>
      <c r="O78" s="118"/>
      <c r="P78" s="118"/>
      <c r="Q78" s="118"/>
      <c r="R78" s="118"/>
      <c r="S78" s="118"/>
      <c r="T78" s="118"/>
      <c r="U78" s="118"/>
      <c r="V78" s="118"/>
      <c r="W78" s="118"/>
      <c r="X78" s="118"/>
      <c r="Y78" s="118"/>
      <c r="Z78" s="118"/>
      <c r="AA78" s="10"/>
      <c r="AB78" s="10"/>
      <c r="AC78" s="118"/>
      <c r="AD78" s="10"/>
      <c r="AE78" s="10"/>
      <c r="AF78" s="118"/>
      <c r="AG78" s="10"/>
      <c r="AH78" s="10"/>
    </row>
    <row r="79" spans="1:34" ht="4.95" customHeight="1" x14ac:dyDescent="0.3">
      <c r="A79" s="18"/>
      <c r="B79" s="44"/>
      <c r="C79" s="70"/>
      <c r="D79" s="70"/>
      <c r="E79" s="70"/>
      <c r="F79" s="70"/>
      <c r="G79" s="70"/>
      <c r="H79" s="64"/>
      <c r="I79" s="45"/>
      <c r="J79" s="16"/>
      <c r="K79" s="118"/>
      <c r="L79" s="118"/>
      <c r="M79" s="118"/>
      <c r="N79" s="118"/>
      <c r="O79" s="118"/>
      <c r="P79" s="118"/>
      <c r="Q79" s="118"/>
      <c r="R79" s="118"/>
      <c r="S79" s="118"/>
      <c r="T79" s="118"/>
      <c r="U79" s="118"/>
      <c r="V79" s="118"/>
      <c r="W79" s="118"/>
      <c r="X79" s="118"/>
      <c r="Y79" s="118"/>
      <c r="Z79" s="118"/>
      <c r="AA79" s="10"/>
      <c r="AB79" s="10"/>
      <c r="AC79" s="118"/>
      <c r="AD79" s="10"/>
      <c r="AE79" s="10"/>
      <c r="AF79" s="118"/>
      <c r="AG79" s="10"/>
      <c r="AH79" s="10"/>
    </row>
    <row r="80" spans="1:34" ht="15.6" customHeight="1" x14ac:dyDescent="0.3">
      <c r="A80" s="18"/>
      <c r="B80" s="44"/>
      <c r="C80" s="86" t="str">
        <f>IF(AND(D54=D68,D54=D78),"",Sheet2!$G$72)</f>
        <v/>
      </c>
      <c r="D80" s="70"/>
      <c r="E80" s="70"/>
      <c r="F80" s="70"/>
      <c r="G80" s="70"/>
      <c r="H80" s="64"/>
      <c r="I80" s="45"/>
      <c r="J80" s="10"/>
      <c r="K80" s="118"/>
      <c r="L80" s="118"/>
      <c r="M80" s="118"/>
      <c r="N80" s="118"/>
      <c r="O80" s="118"/>
      <c r="P80" s="118"/>
      <c r="Q80" s="118"/>
      <c r="R80" s="118"/>
      <c r="S80" s="118"/>
      <c r="T80" s="118"/>
      <c r="U80" s="118"/>
      <c r="V80" s="118"/>
      <c r="W80" s="118"/>
      <c r="X80" s="118"/>
      <c r="Y80" s="118"/>
      <c r="Z80" s="118"/>
      <c r="AA80" s="10"/>
      <c r="AB80" s="10"/>
      <c r="AC80" s="118"/>
      <c r="AD80" s="10"/>
      <c r="AE80" s="10"/>
      <c r="AF80" s="118"/>
      <c r="AG80" s="10"/>
      <c r="AH80" s="10"/>
    </row>
    <row r="81" spans="1:34" ht="4.95" customHeight="1" x14ac:dyDescent="0.3">
      <c r="A81" s="18"/>
      <c r="B81" s="44"/>
      <c r="C81" s="86"/>
      <c r="D81" s="87"/>
      <c r="E81" s="87"/>
      <c r="F81" s="87"/>
      <c r="G81" s="87"/>
      <c r="H81" s="87"/>
      <c r="I81" s="45"/>
      <c r="J81" s="10"/>
      <c r="K81" s="118"/>
      <c r="L81" s="118"/>
      <c r="M81" s="118"/>
      <c r="N81" s="118"/>
      <c r="O81" s="118"/>
      <c r="P81" s="118"/>
      <c r="Q81" s="118"/>
      <c r="R81" s="118"/>
      <c r="S81" s="118"/>
      <c r="T81" s="118"/>
      <c r="U81" s="118"/>
      <c r="V81" s="118"/>
      <c r="W81" s="118"/>
      <c r="X81" s="118"/>
      <c r="Y81" s="118"/>
      <c r="Z81" s="118"/>
      <c r="AA81" s="10"/>
      <c r="AB81" s="10"/>
      <c r="AC81" s="118"/>
      <c r="AD81" s="10"/>
      <c r="AE81" s="10"/>
      <c r="AF81" s="118"/>
      <c r="AG81" s="10"/>
      <c r="AH81" s="10"/>
    </row>
    <row r="82" spans="1:34" ht="15.6" customHeight="1" x14ac:dyDescent="0.3">
      <c r="A82" s="18"/>
      <c r="B82" s="44"/>
      <c r="C82" s="86" t="str">
        <f>IF(AND(E54=E68,E54=E78),"",Sheet2!$G$73)</f>
        <v/>
      </c>
      <c r="D82" s="87"/>
      <c r="E82" s="87"/>
      <c r="F82" s="87"/>
      <c r="G82" s="87"/>
      <c r="H82" s="64"/>
      <c r="I82" s="45"/>
      <c r="J82" s="10"/>
      <c r="K82" s="118"/>
      <c r="L82" s="118"/>
      <c r="M82" s="118"/>
      <c r="N82" s="118"/>
      <c r="O82" s="118"/>
      <c r="P82" s="118"/>
      <c r="Q82" s="118"/>
      <c r="R82" s="118"/>
      <c r="S82" s="118"/>
      <c r="T82" s="118"/>
      <c r="U82" s="118"/>
      <c r="V82" s="118"/>
      <c r="W82" s="118"/>
      <c r="X82" s="118"/>
      <c r="Y82" s="118"/>
      <c r="Z82" s="118"/>
      <c r="AA82" s="10"/>
      <c r="AB82" s="10"/>
      <c r="AC82" s="118"/>
      <c r="AD82" s="10"/>
      <c r="AE82" s="10"/>
      <c r="AF82" s="118"/>
      <c r="AG82" s="10"/>
      <c r="AH82" s="10"/>
    </row>
    <row r="83" spans="1:34" ht="15.6" customHeight="1" thickBot="1" x14ac:dyDescent="0.35">
      <c r="A83" s="18"/>
      <c r="B83" s="74"/>
      <c r="C83" s="88"/>
      <c r="D83" s="88"/>
      <c r="E83" s="88"/>
      <c r="F83" s="88"/>
      <c r="G83" s="88"/>
      <c r="H83" s="88"/>
      <c r="I83" s="75"/>
      <c r="J83" s="10"/>
      <c r="K83" s="118"/>
      <c r="L83" s="118"/>
      <c r="M83" s="118"/>
      <c r="N83" s="118"/>
      <c r="O83" s="118"/>
      <c r="P83" s="118"/>
      <c r="Q83" s="118"/>
      <c r="R83" s="118"/>
      <c r="S83" s="118"/>
      <c r="T83" s="118"/>
      <c r="U83" s="118"/>
      <c r="V83" s="118"/>
      <c r="W83" s="118"/>
      <c r="X83" s="118"/>
      <c r="Y83" s="118"/>
      <c r="Z83" s="118"/>
      <c r="AA83" s="10"/>
      <c r="AB83" s="10"/>
      <c r="AC83" s="118"/>
      <c r="AD83" s="10"/>
      <c r="AE83" s="10"/>
      <c r="AF83" s="118"/>
      <c r="AG83" s="10"/>
      <c r="AH83" s="10"/>
    </row>
    <row r="84" spans="1:34" ht="7.95" customHeight="1" thickTop="1" x14ac:dyDescent="0.3">
      <c r="A84" s="18"/>
      <c r="B84" s="1"/>
      <c r="C84" s="1"/>
      <c r="D84" s="1"/>
      <c r="E84" s="1"/>
      <c r="F84" s="1"/>
      <c r="G84" s="1"/>
      <c r="H84" s="1"/>
      <c r="I84" s="1"/>
      <c r="J84" s="10"/>
      <c r="K84" s="118"/>
      <c r="L84" s="118"/>
      <c r="M84" s="118"/>
      <c r="N84" s="118"/>
      <c r="O84" s="118"/>
      <c r="P84" s="118"/>
      <c r="Q84" s="118"/>
      <c r="R84" s="118"/>
      <c r="S84" s="118"/>
      <c r="T84" s="118"/>
      <c r="U84" s="118"/>
      <c r="V84" s="118"/>
      <c r="W84" s="118"/>
      <c r="X84" s="118"/>
      <c r="Y84" s="118"/>
      <c r="Z84" s="118"/>
      <c r="AA84" s="10"/>
      <c r="AB84" s="10"/>
      <c r="AC84" s="118"/>
      <c r="AD84" s="10"/>
      <c r="AE84" s="10"/>
      <c r="AF84" s="118"/>
      <c r="AG84" s="10"/>
      <c r="AH84" s="10"/>
    </row>
    <row r="85" spans="1:34" ht="8.4" customHeight="1" x14ac:dyDescent="0.3">
      <c r="A85" s="18"/>
      <c r="B85" s="92"/>
      <c r="C85" s="93"/>
      <c r="D85" s="93"/>
      <c r="E85" s="93"/>
      <c r="F85" s="93"/>
      <c r="G85" s="93"/>
      <c r="H85" s="93"/>
      <c r="I85" s="94"/>
      <c r="J85" s="10"/>
      <c r="K85" s="118"/>
      <c r="L85" s="118"/>
      <c r="M85" s="118"/>
      <c r="N85" s="118"/>
      <c r="O85" s="118"/>
      <c r="P85" s="118"/>
      <c r="Q85" s="118"/>
      <c r="R85" s="118"/>
      <c r="S85" s="118"/>
      <c r="T85" s="118"/>
      <c r="U85" s="118"/>
      <c r="V85" s="118"/>
      <c r="W85" s="118"/>
      <c r="X85" s="118"/>
      <c r="Y85" s="118"/>
      <c r="Z85" s="118"/>
      <c r="AA85" s="10"/>
      <c r="AB85" s="10"/>
      <c r="AC85" s="118"/>
      <c r="AD85" s="10"/>
      <c r="AE85" s="10"/>
      <c r="AF85" s="118"/>
      <c r="AG85" s="10"/>
      <c r="AH85" s="10"/>
    </row>
    <row r="86" spans="1:34" ht="15" customHeight="1" x14ac:dyDescent="0.4">
      <c r="A86" s="18"/>
      <c r="B86" s="95"/>
      <c r="C86" s="96" t="str">
        <f>Sheet2!E111</f>
        <v>• Une fois le formulaire 3.1.4 complété, veuillez</v>
      </c>
      <c r="D86" s="97"/>
      <c r="E86" s="97"/>
      <c r="F86" s="98"/>
      <c r="G86" s="99"/>
      <c r="H86" s="100"/>
      <c r="I86" s="101"/>
      <c r="J86" s="10"/>
      <c r="K86" s="118"/>
      <c r="L86" s="118"/>
      <c r="M86" s="118"/>
      <c r="N86" s="118"/>
      <c r="O86" s="118"/>
      <c r="P86" s="118"/>
      <c r="Q86" s="118"/>
      <c r="R86" s="118"/>
      <c r="S86" s="118"/>
      <c r="T86" s="118"/>
      <c r="U86" s="118"/>
      <c r="V86" s="118"/>
      <c r="W86" s="118"/>
      <c r="X86" s="118"/>
      <c r="Y86" s="118"/>
      <c r="Z86" s="118"/>
      <c r="AA86" s="10"/>
      <c r="AB86" s="10"/>
      <c r="AC86" s="10"/>
      <c r="AD86" s="10"/>
      <c r="AE86" s="10"/>
      <c r="AF86" s="10"/>
      <c r="AG86" s="10"/>
      <c r="AH86" s="10"/>
    </row>
    <row r="87" spans="1:34" ht="30" x14ac:dyDescent="0.7">
      <c r="A87" s="18"/>
      <c r="B87" s="95"/>
      <c r="C87" s="102" t="str">
        <f>Sheet2!E112</f>
        <v>a) le sauvegarder sous le nom suivant:</v>
      </c>
      <c r="D87" s="103" t="str">
        <f>"CI_"&amp;IF(OR(ISBLANK(D29),D29=0),"FLOid",D29)</f>
        <v>CI_FLOid</v>
      </c>
      <c r="E87" s="104"/>
      <c r="F87" s="105"/>
      <c r="G87" s="105"/>
      <c r="H87" s="100"/>
      <c r="I87" s="101"/>
      <c r="J87" s="10"/>
      <c r="K87" s="118"/>
      <c r="L87" s="118"/>
      <c r="M87" s="118"/>
      <c r="N87" s="118"/>
      <c r="O87" s="118"/>
      <c r="P87" s="118"/>
      <c r="Q87" s="118"/>
      <c r="R87" s="118"/>
      <c r="S87" s="118"/>
      <c r="T87" s="118"/>
      <c r="U87" s="118"/>
      <c r="V87" s="118"/>
      <c r="W87" s="118"/>
      <c r="X87" s="118"/>
      <c r="Y87" s="118"/>
      <c r="Z87" s="118"/>
      <c r="AA87" s="10"/>
      <c r="AB87" s="10"/>
      <c r="AC87" s="10"/>
      <c r="AD87" s="10"/>
      <c r="AE87" s="10"/>
      <c r="AF87" s="10"/>
      <c r="AG87" s="10"/>
      <c r="AH87" s="10"/>
    </row>
    <row r="88" spans="1:34" ht="4.95" customHeight="1" x14ac:dyDescent="0.3">
      <c r="A88" s="18"/>
      <c r="B88" s="95"/>
      <c r="C88" s="106"/>
      <c r="D88" s="100"/>
      <c r="E88" s="100"/>
      <c r="F88" s="97"/>
      <c r="G88" s="97"/>
      <c r="H88" s="100"/>
      <c r="I88" s="101"/>
      <c r="J88" s="10"/>
      <c r="K88" s="118"/>
      <c r="L88" s="118"/>
      <c r="M88" s="118"/>
      <c r="N88" s="118"/>
      <c r="O88" s="118"/>
      <c r="P88" s="118"/>
      <c r="Q88" s="118"/>
      <c r="R88" s="118"/>
      <c r="S88" s="118"/>
      <c r="T88" s="118"/>
      <c r="U88" s="118"/>
      <c r="V88" s="118"/>
      <c r="W88" s="118"/>
      <c r="X88" s="118"/>
      <c r="Y88" s="118"/>
      <c r="Z88" s="118"/>
      <c r="AA88" s="10"/>
      <c r="AB88" s="10"/>
      <c r="AC88" s="10"/>
      <c r="AD88" s="10"/>
      <c r="AE88" s="10"/>
      <c r="AF88" s="10"/>
      <c r="AG88" s="10"/>
      <c r="AH88" s="10"/>
    </row>
    <row r="89" spans="1:34" ht="15.6" customHeight="1" x14ac:dyDescent="0.3">
      <c r="A89" s="18"/>
      <c r="B89" s="95"/>
      <c r="C89" s="102" t="str">
        <f>Sheet2!E113</f>
        <v>b) l'envoyer à l'adresse électronique:</v>
      </c>
      <c r="D89" s="107" t="s">
        <v>407</v>
      </c>
      <c r="E89" s="104"/>
      <c r="F89" s="108"/>
      <c r="G89" s="108"/>
      <c r="H89" s="100"/>
      <c r="I89" s="101"/>
      <c r="J89" s="10"/>
      <c r="K89" s="118"/>
      <c r="L89" s="118"/>
      <c r="M89" s="118"/>
      <c r="N89" s="118"/>
      <c r="O89" s="118"/>
      <c r="P89" s="118"/>
      <c r="Q89" s="118"/>
      <c r="R89" s="118"/>
      <c r="S89" s="118"/>
      <c r="T89" s="118"/>
      <c r="U89" s="118"/>
      <c r="V89" s="118"/>
      <c r="W89" s="118"/>
      <c r="X89" s="118"/>
      <c r="Y89" s="118"/>
      <c r="Z89" s="118"/>
      <c r="AA89" s="10"/>
      <c r="AB89" s="10"/>
      <c r="AC89" s="10"/>
      <c r="AD89" s="10"/>
      <c r="AE89" s="10"/>
      <c r="AF89" s="10"/>
      <c r="AG89" s="10"/>
      <c r="AH89" s="10"/>
    </row>
    <row r="90" spans="1:34" ht="9" customHeight="1" x14ac:dyDescent="0.3">
      <c r="A90" s="18"/>
      <c r="B90" s="95"/>
      <c r="C90" s="111"/>
      <c r="D90" s="104"/>
      <c r="E90" s="104"/>
      <c r="F90" s="108"/>
      <c r="G90" s="108"/>
      <c r="H90" s="100"/>
      <c r="I90" s="101"/>
      <c r="J90" s="10"/>
      <c r="K90" s="118"/>
      <c r="L90" s="118"/>
      <c r="M90" s="118"/>
      <c r="N90" s="118"/>
      <c r="O90" s="118"/>
      <c r="P90" s="118"/>
      <c r="Q90" s="118"/>
      <c r="R90" s="118"/>
      <c r="S90" s="118"/>
      <c r="T90" s="118"/>
      <c r="U90" s="118"/>
      <c r="V90" s="118"/>
      <c r="W90" s="118"/>
      <c r="X90" s="118"/>
      <c r="Y90" s="118"/>
      <c r="Z90" s="118"/>
      <c r="AA90" s="10"/>
      <c r="AB90" s="10"/>
      <c r="AC90" s="10"/>
      <c r="AD90" s="10"/>
      <c r="AE90" s="10"/>
      <c r="AF90" s="10"/>
      <c r="AG90" s="10"/>
      <c r="AH90" s="10"/>
    </row>
    <row r="91" spans="1:34" ht="15.6" customHeight="1" x14ac:dyDescent="0.3">
      <c r="A91" s="18"/>
      <c r="B91" s="95"/>
      <c r="C91" s="96" t="str">
        <f>Sheet2!E115</f>
        <v>• Si vous avez des questions sur la manière de remplir le formulaire 3.1.4, veuillez nous envoyer un courriel:</v>
      </c>
      <c r="D91" s="104"/>
      <c r="E91" s="104"/>
      <c r="F91" s="108"/>
      <c r="G91" s="108"/>
      <c r="H91" s="100"/>
      <c r="I91" s="101"/>
      <c r="J91" s="10"/>
      <c r="K91" s="118"/>
      <c r="L91" s="118"/>
      <c r="M91" s="118"/>
      <c r="N91" s="118"/>
      <c r="O91" s="118"/>
      <c r="P91" s="118"/>
      <c r="Q91" s="118"/>
      <c r="R91" s="118"/>
      <c r="S91" s="118"/>
      <c r="T91" s="118"/>
      <c r="U91" s="118"/>
      <c r="V91" s="118"/>
      <c r="W91" s="118"/>
      <c r="X91" s="118"/>
      <c r="Y91" s="118"/>
      <c r="Z91" s="118"/>
      <c r="AA91" s="10"/>
      <c r="AB91" s="10"/>
      <c r="AC91" s="10"/>
      <c r="AD91" s="10"/>
      <c r="AE91" s="10"/>
      <c r="AF91" s="10"/>
      <c r="AG91" s="10"/>
      <c r="AH91" s="10"/>
    </row>
    <row r="92" spans="1:34" ht="15.6" customHeight="1" x14ac:dyDescent="0.3">
      <c r="A92" s="18"/>
      <c r="B92" s="95"/>
      <c r="C92" s="100"/>
      <c r="D92" s="107" t="s">
        <v>407</v>
      </c>
      <c r="E92" s="100"/>
      <c r="F92" s="100"/>
      <c r="G92" s="100"/>
      <c r="H92" s="100"/>
      <c r="I92" s="101"/>
      <c r="J92" s="10"/>
      <c r="K92" s="118"/>
      <c r="L92" s="118"/>
      <c r="M92" s="118"/>
      <c r="N92" s="118"/>
      <c r="O92" s="118"/>
      <c r="P92" s="118"/>
      <c r="Q92" s="118"/>
      <c r="R92" s="118"/>
      <c r="S92" s="118"/>
      <c r="T92" s="118"/>
      <c r="U92" s="118"/>
      <c r="V92" s="118"/>
      <c r="W92" s="118"/>
      <c r="X92" s="118"/>
      <c r="Y92" s="118"/>
      <c r="Z92" s="118"/>
      <c r="AA92" s="10"/>
      <c r="AB92" s="10"/>
      <c r="AC92" s="10"/>
      <c r="AD92" s="10"/>
      <c r="AE92" s="10"/>
      <c r="AF92" s="10"/>
      <c r="AG92" s="10"/>
      <c r="AH92" s="10"/>
    </row>
    <row r="93" spans="1:34" ht="6.6" customHeight="1" x14ac:dyDescent="0.3">
      <c r="A93" s="18"/>
      <c r="B93" s="112"/>
      <c r="C93" s="113"/>
      <c r="D93" s="113"/>
      <c r="E93" s="113"/>
      <c r="F93" s="113"/>
      <c r="G93" s="113"/>
      <c r="H93" s="113"/>
      <c r="I93" s="114"/>
      <c r="J93" s="10"/>
      <c r="K93" s="118"/>
      <c r="L93" s="118"/>
      <c r="M93" s="118"/>
      <c r="N93" s="118"/>
      <c r="O93" s="118"/>
      <c r="P93" s="118"/>
      <c r="Q93" s="118"/>
      <c r="R93" s="118"/>
      <c r="S93" s="118"/>
      <c r="T93" s="118"/>
      <c r="U93" s="118"/>
      <c r="V93" s="118"/>
      <c r="W93" s="118"/>
      <c r="X93" s="118"/>
      <c r="Y93" s="118"/>
      <c r="Z93" s="118"/>
      <c r="AA93" s="10"/>
      <c r="AB93" s="10"/>
      <c r="AC93" s="10"/>
      <c r="AD93" s="10"/>
      <c r="AE93" s="10"/>
      <c r="AF93" s="10"/>
      <c r="AG93" s="10"/>
      <c r="AH93" s="10"/>
    </row>
    <row r="94" spans="1:34" x14ac:dyDescent="0.3">
      <c r="A94" s="18"/>
      <c r="B94" s="18"/>
      <c r="C94" s="18"/>
      <c r="D94" s="18"/>
      <c r="E94" s="18"/>
      <c r="F94" s="18"/>
      <c r="G94" s="18"/>
      <c r="H94" s="18"/>
      <c r="I94" s="18"/>
      <c r="J94" s="10"/>
      <c r="K94" s="118"/>
      <c r="L94" s="118"/>
      <c r="M94" s="118"/>
      <c r="N94" s="118"/>
      <c r="O94" s="118"/>
      <c r="P94" s="118"/>
      <c r="Q94" s="118"/>
      <c r="R94" s="118"/>
      <c r="S94" s="118"/>
      <c r="T94" s="118"/>
      <c r="U94" s="118"/>
      <c r="V94" s="118"/>
      <c r="W94" s="118"/>
      <c r="X94" s="118"/>
      <c r="Y94" s="118"/>
      <c r="Z94" s="118"/>
      <c r="AA94" s="10"/>
      <c r="AB94" s="10"/>
      <c r="AC94" s="10"/>
      <c r="AD94" s="10"/>
      <c r="AE94" s="10"/>
      <c r="AF94" s="10"/>
      <c r="AG94" s="10"/>
      <c r="AH94" s="10"/>
    </row>
    <row r="95" spans="1:34" x14ac:dyDescent="0.3">
      <c r="A95" s="18"/>
      <c r="B95" s="18"/>
      <c r="C95" s="18"/>
      <c r="D95" s="18"/>
      <c r="E95" s="18"/>
      <c r="F95" s="18"/>
      <c r="G95" s="18"/>
      <c r="H95" s="18"/>
      <c r="I95" s="18"/>
      <c r="J95" s="10"/>
      <c r="K95" s="118"/>
      <c r="L95" s="118"/>
      <c r="M95" s="118"/>
      <c r="N95" s="118"/>
      <c r="O95" s="118"/>
      <c r="P95" s="118"/>
      <c r="Q95" s="118"/>
      <c r="R95" s="118"/>
      <c r="S95" s="118"/>
      <c r="T95" s="118"/>
      <c r="U95" s="118"/>
      <c r="V95" s="118"/>
      <c r="W95" s="118"/>
      <c r="X95" s="118"/>
      <c r="Y95" s="118"/>
      <c r="Z95" s="118"/>
      <c r="AA95" s="10"/>
      <c r="AB95" s="10"/>
      <c r="AC95" s="10"/>
      <c r="AD95" s="10"/>
      <c r="AE95" s="10"/>
      <c r="AF95" s="10"/>
      <c r="AG95" s="10"/>
      <c r="AH95" s="10"/>
    </row>
    <row r="96" spans="1:34" x14ac:dyDescent="0.3">
      <c r="A96" s="18"/>
      <c r="B96" s="18"/>
      <c r="C96" s="18"/>
      <c r="D96" s="18"/>
      <c r="E96" s="18"/>
      <c r="F96" s="18"/>
      <c r="G96" s="18"/>
      <c r="H96" s="18"/>
      <c r="I96" s="18"/>
      <c r="J96" s="10"/>
      <c r="K96" s="118"/>
      <c r="L96" s="118"/>
      <c r="M96" s="118"/>
      <c r="N96" s="118"/>
      <c r="O96" s="118"/>
      <c r="P96" s="118"/>
      <c r="Q96" s="118"/>
      <c r="R96" s="118"/>
      <c r="S96" s="118"/>
      <c r="T96" s="118"/>
      <c r="U96" s="118"/>
      <c r="V96" s="118"/>
      <c r="W96" s="118"/>
      <c r="X96" s="118"/>
      <c r="Y96" s="118"/>
      <c r="Z96" s="118"/>
      <c r="AA96" s="10"/>
      <c r="AB96" s="10"/>
      <c r="AC96" s="10"/>
      <c r="AD96" s="10"/>
      <c r="AE96" s="10"/>
      <c r="AF96" s="10"/>
      <c r="AG96" s="10"/>
      <c r="AH96" s="10"/>
    </row>
    <row r="97" spans="1:34" x14ac:dyDescent="0.3">
      <c r="A97" s="18"/>
      <c r="B97" s="18"/>
      <c r="C97" s="18"/>
      <c r="D97" s="18"/>
      <c r="E97" s="18"/>
      <c r="F97" s="18"/>
      <c r="G97" s="18"/>
      <c r="H97" s="18"/>
      <c r="I97" s="18"/>
      <c r="J97" s="10"/>
      <c r="K97" s="118"/>
      <c r="L97" s="118"/>
      <c r="M97" s="118"/>
      <c r="N97" s="118"/>
      <c r="O97" s="118"/>
      <c r="P97" s="118"/>
      <c r="Q97" s="118"/>
      <c r="R97" s="118"/>
      <c r="S97" s="118"/>
      <c r="T97" s="118"/>
      <c r="U97" s="118"/>
      <c r="V97" s="118"/>
      <c r="W97" s="118"/>
      <c r="X97" s="118"/>
      <c r="Y97" s="118"/>
      <c r="Z97" s="118"/>
      <c r="AA97" s="10"/>
      <c r="AB97" s="10"/>
      <c r="AC97" s="10"/>
      <c r="AD97" s="10"/>
      <c r="AE97" s="10"/>
      <c r="AF97" s="10"/>
      <c r="AG97" s="10"/>
      <c r="AH97" s="10"/>
    </row>
    <row r="98" spans="1:34" x14ac:dyDescent="0.3">
      <c r="A98" s="18"/>
      <c r="B98" s="18"/>
      <c r="C98" s="18"/>
      <c r="D98" s="18"/>
      <c r="E98" s="18"/>
      <c r="F98" s="18"/>
      <c r="G98" s="18"/>
      <c r="H98" s="9"/>
      <c r="I98" s="18"/>
      <c r="J98" s="10"/>
      <c r="K98" s="118"/>
      <c r="L98" s="118"/>
      <c r="M98" s="118"/>
      <c r="N98" s="118"/>
      <c r="O98" s="118"/>
      <c r="P98" s="118"/>
      <c r="Q98" s="118"/>
      <c r="R98" s="118"/>
      <c r="S98" s="118"/>
      <c r="T98" s="118"/>
      <c r="U98" s="118"/>
      <c r="V98" s="118"/>
      <c r="W98" s="118"/>
      <c r="X98" s="118"/>
      <c r="Y98" s="118"/>
      <c r="Z98" s="118"/>
      <c r="AA98" s="10"/>
      <c r="AB98" s="10"/>
      <c r="AC98" s="10"/>
      <c r="AD98" s="10"/>
      <c r="AE98" s="10"/>
      <c r="AF98" s="10"/>
      <c r="AG98" s="10"/>
      <c r="AH98" s="10"/>
    </row>
    <row r="99" spans="1:34" x14ac:dyDescent="0.3">
      <c r="A99" s="18"/>
      <c r="B99" s="18"/>
      <c r="C99" s="18"/>
      <c r="D99" s="18"/>
      <c r="E99" s="18"/>
      <c r="F99" s="18"/>
      <c r="G99" s="18"/>
      <c r="H99" s="9"/>
      <c r="I99" s="18"/>
      <c r="J99" s="10"/>
      <c r="K99" s="118"/>
      <c r="L99" s="118"/>
      <c r="M99" s="118"/>
      <c r="N99" s="118"/>
      <c r="O99" s="118"/>
      <c r="P99" s="118"/>
      <c r="Q99" s="118"/>
      <c r="R99" s="118"/>
      <c r="S99" s="118"/>
      <c r="T99" s="118"/>
      <c r="U99" s="118"/>
      <c r="V99" s="118"/>
      <c r="W99" s="118"/>
      <c r="X99" s="118"/>
      <c r="Y99" s="118"/>
      <c r="Z99" s="118"/>
      <c r="AA99" s="10"/>
      <c r="AB99" s="10"/>
      <c r="AC99" s="10"/>
      <c r="AD99" s="10"/>
      <c r="AE99" s="10"/>
      <c r="AF99" s="10"/>
      <c r="AG99" s="10"/>
      <c r="AH99" s="10"/>
    </row>
    <row r="100" spans="1:34" x14ac:dyDescent="0.3">
      <c r="A100" s="18"/>
      <c r="B100" s="18"/>
      <c r="C100" s="18"/>
      <c r="D100" s="18"/>
      <c r="E100" s="18"/>
      <c r="F100" s="18"/>
      <c r="G100" s="18"/>
      <c r="H100" s="9"/>
      <c r="I100" s="18"/>
      <c r="J100" s="10"/>
      <c r="K100" s="118"/>
      <c r="L100" s="118"/>
      <c r="M100" s="118"/>
      <c r="N100" s="118"/>
      <c r="O100" s="118"/>
      <c r="P100" s="118"/>
      <c r="Q100" s="118"/>
      <c r="R100" s="118"/>
      <c r="S100" s="118"/>
      <c r="T100" s="118"/>
      <c r="U100" s="118"/>
      <c r="V100" s="118"/>
      <c r="W100" s="118"/>
      <c r="X100" s="118"/>
      <c r="Y100" s="118"/>
      <c r="Z100" s="118"/>
      <c r="AA100" s="10"/>
      <c r="AB100" s="10"/>
      <c r="AC100" s="10"/>
      <c r="AD100" s="10"/>
      <c r="AE100" s="10"/>
      <c r="AF100" s="10"/>
      <c r="AG100" s="10"/>
      <c r="AH100" s="10"/>
    </row>
    <row r="101" spans="1:34" x14ac:dyDescent="0.3">
      <c r="A101" s="18"/>
      <c r="B101" s="18"/>
      <c r="C101" s="18"/>
      <c r="D101" s="18"/>
      <c r="E101" s="18"/>
      <c r="F101" s="18"/>
      <c r="G101" s="18"/>
      <c r="H101" s="9"/>
      <c r="I101" s="18"/>
      <c r="J101" s="10"/>
      <c r="K101" s="118"/>
      <c r="L101" s="118"/>
      <c r="M101" s="118"/>
      <c r="N101" s="118"/>
      <c r="O101" s="118"/>
      <c r="P101" s="118"/>
      <c r="Q101" s="118"/>
      <c r="R101" s="118"/>
      <c r="S101" s="118"/>
      <c r="T101" s="118"/>
      <c r="U101" s="118"/>
      <c r="V101" s="118"/>
      <c r="W101" s="118"/>
      <c r="X101" s="118"/>
      <c r="Y101" s="118"/>
      <c r="Z101" s="118"/>
      <c r="AA101" s="10"/>
      <c r="AB101" s="10"/>
      <c r="AC101" s="10"/>
      <c r="AD101" s="10"/>
      <c r="AE101" s="10"/>
      <c r="AF101" s="10"/>
      <c r="AG101" s="10"/>
      <c r="AH101" s="10"/>
    </row>
    <row r="102" spans="1:34" x14ac:dyDescent="0.3">
      <c r="A102" s="18"/>
      <c r="B102" s="18"/>
      <c r="C102" s="18"/>
      <c r="D102" s="18"/>
      <c r="E102" s="18"/>
      <c r="F102" s="18"/>
      <c r="G102" s="18"/>
      <c r="H102" s="18"/>
      <c r="I102" s="18"/>
      <c r="J102" s="10"/>
      <c r="K102" s="118"/>
      <c r="L102" s="118"/>
      <c r="M102" s="118"/>
      <c r="N102" s="118"/>
      <c r="O102" s="118"/>
      <c r="P102" s="118"/>
      <c r="Q102" s="118"/>
      <c r="R102" s="118"/>
      <c r="S102" s="118"/>
      <c r="T102" s="118"/>
      <c r="U102" s="118"/>
      <c r="V102" s="118"/>
      <c r="W102" s="118"/>
      <c r="X102" s="118"/>
      <c r="Y102" s="118"/>
      <c r="Z102" s="118"/>
      <c r="AA102" s="10"/>
      <c r="AB102" s="10"/>
      <c r="AC102" s="10"/>
      <c r="AD102" s="10"/>
      <c r="AE102" s="10"/>
      <c r="AF102" s="10"/>
      <c r="AG102" s="10"/>
      <c r="AH102" s="10"/>
    </row>
    <row r="103" spans="1:34" x14ac:dyDescent="0.3">
      <c r="A103" s="18"/>
      <c r="B103" s="18"/>
      <c r="C103" s="18"/>
      <c r="D103" s="18"/>
      <c r="E103" s="18"/>
      <c r="F103" s="18"/>
      <c r="G103" s="18"/>
      <c r="H103" s="18"/>
      <c r="I103" s="18"/>
      <c r="J103" s="10"/>
      <c r="K103" s="118"/>
      <c r="L103" s="118"/>
      <c r="M103" s="118"/>
      <c r="N103" s="118"/>
      <c r="O103" s="118"/>
      <c r="P103" s="118"/>
      <c r="Q103" s="118"/>
      <c r="R103" s="118"/>
      <c r="S103" s="118"/>
      <c r="T103" s="118"/>
      <c r="U103" s="118"/>
      <c r="V103" s="118"/>
      <c r="W103" s="118"/>
      <c r="X103" s="118"/>
      <c r="Y103" s="118"/>
      <c r="Z103" s="118"/>
      <c r="AA103" s="10"/>
      <c r="AB103" s="10"/>
      <c r="AC103" s="10"/>
      <c r="AD103" s="10"/>
      <c r="AE103" s="10"/>
      <c r="AF103" s="10"/>
      <c r="AG103" s="10"/>
      <c r="AH103" s="10"/>
    </row>
    <row r="104" spans="1:34" x14ac:dyDescent="0.3">
      <c r="A104" s="18"/>
      <c r="B104" s="18"/>
      <c r="C104" s="18"/>
      <c r="D104" s="18"/>
      <c r="E104" s="18"/>
      <c r="F104" s="18"/>
      <c r="G104" s="18"/>
      <c r="H104" s="18"/>
      <c r="I104" s="18"/>
      <c r="J104" s="10"/>
      <c r="K104" s="118"/>
      <c r="L104" s="118"/>
      <c r="M104" s="118"/>
      <c r="N104" s="118"/>
      <c r="O104" s="118"/>
      <c r="P104" s="118"/>
      <c r="Q104" s="118"/>
      <c r="R104" s="118"/>
      <c r="S104" s="118"/>
      <c r="T104" s="118"/>
      <c r="U104" s="118"/>
      <c r="V104" s="118"/>
      <c r="W104" s="118"/>
      <c r="X104" s="118"/>
      <c r="Y104" s="118"/>
      <c r="Z104" s="118"/>
      <c r="AA104" s="10"/>
      <c r="AB104" s="10"/>
      <c r="AC104" s="10"/>
      <c r="AD104" s="10"/>
      <c r="AE104" s="10"/>
      <c r="AF104" s="10"/>
      <c r="AG104" s="10"/>
      <c r="AH104" s="10"/>
    </row>
    <row r="105" spans="1:34" x14ac:dyDescent="0.3">
      <c r="A105" s="18"/>
      <c r="B105" s="18"/>
      <c r="C105" s="18"/>
      <c r="D105" s="18"/>
      <c r="E105" s="18"/>
      <c r="F105" s="18"/>
      <c r="G105" s="18"/>
      <c r="H105" s="18"/>
      <c r="I105" s="18"/>
      <c r="J105" s="10"/>
      <c r="K105" s="118"/>
      <c r="L105" s="118"/>
      <c r="M105" s="118"/>
      <c r="N105" s="118"/>
      <c r="O105" s="118"/>
      <c r="P105" s="118"/>
      <c r="Q105" s="118"/>
      <c r="R105" s="118"/>
      <c r="S105" s="118"/>
      <c r="T105" s="118"/>
      <c r="U105" s="118"/>
      <c r="V105" s="118"/>
      <c r="W105" s="118"/>
      <c r="X105" s="118"/>
      <c r="Y105" s="118"/>
      <c r="Z105" s="118"/>
      <c r="AA105" s="10"/>
      <c r="AB105" s="10"/>
      <c r="AC105" s="10"/>
      <c r="AD105" s="10"/>
      <c r="AE105" s="10"/>
      <c r="AF105" s="10"/>
      <c r="AG105" s="10"/>
      <c r="AH105" s="10"/>
    </row>
    <row r="106" spans="1:34" x14ac:dyDescent="0.3">
      <c r="A106" s="18"/>
      <c r="B106" s="18"/>
      <c r="C106" s="18"/>
      <c r="D106" s="18"/>
      <c r="E106" s="18"/>
      <c r="F106" s="18"/>
      <c r="G106" s="18"/>
      <c r="H106" s="18"/>
      <c r="I106" s="18"/>
      <c r="J106" s="10"/>
      <c r="K106" s="118"/>
      <c r="L106" s="118"/>
      <c r="M106" s="118"/>
      <c r="N106" s="118"/>
      <c r="O106" s="118"/>
      <c r="P106" s="118"/>
      <c r="Q106" s="118"/>
      <c r="R106" s="118"/>
      <c r="S106" s="118"/>
      <c r="T106" s="118"/>
      <c r="U106" s="118"/>
      <c r="V106" s="118"/>
      <c r="W106" s="118"/>
      <c r="X106" s="118"/>
      <c r="Y106" s="118"/>
      <c r="Z106" s="118"/>
      <c r="AA106" s="10"/>
      <c r="AB106" s="10"/>
      <c r="AC106" s="10"/>
      <c r="AD106" s="10"/>
      <c r="AE106" s="10"/>
      <c r="AF106" s="10"/>
      <c r="AG106" s="10"/>
      <c r="AH106" s="10"/>
    </row>
    <row r="107" spans="1:34" x14ac:dyDescent="0.3">
      <c r="A107" s="18"/>
      <c r="B107" s="18"/>
      <c r="C107" s="18"/>
      <c r="D107" s="18"/>
      <c r="E107" s="18"/>
      <c r="F107" s="18"/>
      <c r="G107" s="18"/>
      <c r="H107" s="18"/>
      <c r="I107" s="18"/>
      <c r="J107" s="10"/>
      <c r="K107" s="118"/>
      <c r="L107" s="118"/>
      <c r="M107" s="118"/>
      <c r="N107" s="118"/>
      <c r="O107" s="118"/>
      <c r="P107" s="118"/>
      <c r="Q107" s="118"/>
      <c r="R107" s="118"/>
      <c r="S107" s="118"/>
      <c r="T107" s="118"/>
      <c r="U107" s="118"/>
      <c r="V107" s="118"/>
      <c r="W107" s="118"/>
      <c r="X107" s="118"/>
      <c r="Y107" s="118"/>
      <c r="Z107" s="118"/>
      <c r="AA107" s="10"/>
      <c r="AB107" s="10"/>
      <c r="AC107" s="10"/>
      <c r="AD107" s="10"/>
      <c r="AE107" s="10"/>
      <c r="AF107" s="10"/>
      <c r="AG107" s="10"/>
      <c r="AH107" s="10"/>
    </row>
    <row r="108" spans="1:34" x14ac:dyDescent="0.3">
      <c r="A108" s="18"/>
      <c r="B108" s="18"/>
      <c r="C108" s="18"/>
      <c r="D108" s="18"/>
      <c r="E108" s="18"/>
      <c r="F108" s="18"/>
      <c r="G108" s="18"/>
      <c r="H108" s="18"/>
      <c r="I108" s="18"/>
      <c r="J108" s="10"/>
      <c r="K108" s="118"/>
      <c r="L108" s="118"/>
      <c r="M108" s="118"/>
      <c r="N108" s="118"/>
      <c r="O108" s="118"/>
      <c r="P108" s="118"/>
      <c r="Q108" s="118"/>
      <c r="R108" s="118"/>
      <c r="S108" s="118"/>
      <c r="T108" s="118"/>
      <c r="U108" s="118"/>
      <c r="V108" s="118"/>
      <c r="W108" s="118"/>
      <c r="X108" s="118"/>
      <c r="Y108" s="118"/>
      <c r="Z108" s="118"/>
      <c r="AA108" s="10"/>
      <c r="AB108" s="10"/>
      <c r="AC108" s="10"/>
      <c r="AD108" s="10"/>
      <c r="AE108" s="10"/>
      <c r="AF108" s="10"/>
      <c r="AG108" s="10"/>
      <c r="AH108" s="10"/>
    </row>
    <row r="109" spans="1:34" x14ac:dyDescent="0.3">
      <c r="A109" s="18"/>
      <c r="B109" s="18"/>
      <c r="C109" s="18"/>
      <c r="D109" s="18"/>
      <c r="E109" s="18"/>
      <c r="F109" s="18"/>
      <c r="G109" s="18"/>
      <c r="H109" s="18"/>
      <c r="I109" s="18"/>
      <c r="J109" s="10"/>
      <c r="K109" s="118"/>
      <c r="L109" s="118"/>
      <c r="M109" s="118"/>
      <c r="N109" s="118"/>
      <c r="O109" s="118"/>
      <c r="P109" s="118"/>
      <c r="Q109" s="118"/>
      <c r="R109" s="118"/>
      <c r="S109" s="118"/>
      <c r="T109" s="118"/>
      <c r="U109" s="118"/>
      <c r="V109" s="118"/>
      <c r="W109" s="118"/>
      <c r="X109" s="118"/>
      <c r="Y109" s="118"/>
      <c r="Z109" s="118"/>
      <c r="AA109" s="10"/>
      <c r="AB109" s="10"/>
      <c r="AC109" s="10"/>
      <c r="AD109" s="10"/>
      <c r="AE109" s="10"/>
      <c r="AF109" s="10"/>
      <c r="AG109" s="10"/>
      <c r="AH109" s="10"/>
    </row>
    <row r="110" spans="1:34" x14ac:dyDescent="0.3">
      <c r="A110" s="18"/>
      <c r="B110" s="18"/>
      <c r="C110" s="18"/>
      <c r="D110" s="18"/>
      <c r="E110" s="18"/>
      <c r="F110" s="18"/>
      <c r="G110" s="18"/>
      <c r="H110" s="18"/>
      <c r="I110" s="18"/>
      <c r="J110" s="10"/>
      <c r="K110" s="118"/>
      <c r="L110" s="118"/>
      <c r="M110" s="118"/>
      <c r="N110" s="118"/>
      <c r="O110" s="118"/>
      <c r="P110" s="118"/>
      <c r="Q110" s="118"/>
      <c r="R110" s="118"/>
      <c r="S110" s="118"/>
      <c r="T110" s="118"/>
      <c r="U110" s="118"/>
      <c r="V110" s="118"/>
      <c r="W110" s="118"/>
      <c r="X110" s="118"/>
      <c r="Y110" s="118"/>
      <c r="Z110" s="118"/>
      <c r="AA110" s="10"/>
      <c r="AB110" s="10"/>
      <c r="AC110" s="10"/>
      <c r="AD110" s="10"/>
      <c r="AE110" s="10"/>
      <c r="AF110" s="10"/>
      <c r="AG110" s="10"/>
      <c r="AH110" s="10"/>
    </row>
    <row r="111" spans="1:34" x14ac:dyDescent="0.3">
      <c r="A111" s="18"/>
      <c r="B111" s="18"/>
      <c r="C111" s="18"/>
      <c r="D111" s="18"/>
      <c r="E111" s="18"/>
      <c r="F111" s="18"/>
      <c r="G111" s="18"/>
      <c r="H111" s="18"/>
      <c r="I111" s="18"/>
      <c r="J111" s="10"/>
      <c r="K111" s="118"/>
      <c r="L111" s="118"/>
      <c r="M111" s="118"/>
      <c r="N111" s="118"/>
      <c r="O111" s="118"/>
      <c r="P111" s="118"/>
      <c r="Q111" s="118"/>
      <c r="R111" s="118"/>
      <c r="S111" s="118"/>
      <c r="T111" s="118"/>
      <c r="U111" s="118"/>
      <c r="V111" s="118"/>
      <c r="W111" s="118"/>
      <c r="X111" s="118"/>
      <c r="Y111" s="118"/>
      <c r="Z111" s="118"/>
      <c r="AA111" s="10"/>
      <c r="AB111" s="10"/>
      <c r="AC111" s="10"/>
      <c r="AD111" s="10"/>
      <c r="AE111" s="10"/>
      <c r="AF111" s="10"/>
      <c r="AG111" s="10"/>
      <c r="AH111" s="10"/>
    </row>
    <row r="112" spans="1:34" x14ac:dyDescent="0.3">
      <c r="A112" s="18"/>
      <c r="B112" s="18"/>
      <c r="C112" s="18"/>
      <c r="D112" s="18"/>
      <c r="E112" s="18"/>
      <c r="F112" s="18"/>
      <c r="G112" s="18"/>
      <c r="H112" s="18"/>
      <c r="I112" s="18"/>
      <c r="J112" s="10"/>
      <c r="K112" s="118"/>
      <c r="L112" s="118"/>
      <c r="M112" s="118"/>
      <c r="N112" s="118"/>
      <c r="O112" s="118"/>
      <c r="P112" s="118"/>
      <c r="Q112" s="118"/>
      <c r="R112" s="118"/>
      <c r="S112" s="118"/>
      <c r="T112" s="118"/>
      <c r="U112" s="118"/>
      <c r="V112" s="118"/>
      <c r="W112" s="118"/>
      <c r="X112" s="118"/>
      <c r="Y112" s="118"/>
      <c r="Z112" s="118"/>
      <c r="AA112" s="10"/>
      <c r="AB112" s="10"/>
      <c r="AC112" s="10"/>
      <c r="AD112" s="10"/>
      <c r="AE112" s="10"/>
      <c r="AF112" s="10"/>
      <c r="AG112" s="10"/>
      <c r="AH112" s="10"/>
    </row>
    <row r="113" spans="1:34" x14ac:dyDescent="0.3">
      <c r="A113" s="18"/>
      <c r="B113" s="18"/>
      <c r="C113" s="18"/>
      <c r="D113" s="18"/>
      <c r="E113" s="18"/>
      <c r="F113" s="18"/>
      <c r="G113" s="18"/>
      <c r="H113" s="18"/>
      <c r="I113" s="18"/>
      <c r="J113" s="10"/>
      <c r="K113" s="118"/>
      <c r="L113" s="118"/>
      <c r="M113" s="118"/>
      <c r="N113" s="118"/>
      <c r="O113" s="118"/>
      <c r="P113" s="118"/>
      <c r="Q113" s="118"/>
      <c r="R113" s="118"/>
      <c r="S113" s="118"/>
      <c r="T113" s="118"/>
      <c r="U113" s="118"/>
      <c r="V113" s="118"/>
      <c r="W113" s="118"/>
      <c r="X113" s="118"/>
      <c r="Y113" s="118"/>
      <c r="Z113" s="118"/>
      <c r="AA113" s="10"/>
      <c r="AB113" s="10"/>
      <c r="AC113" s="10"/>
      <c r="AD113" s="10"/>
      <c r="AE113" s="10"/>
      <c r="AF113" s="10"/>
      <c r="AG113" s="10"/>
      <c r="AH113" s="10"/>
    </row>
    <row r="114" spans="1:34" x14ac:dyDescent="0.3">
      <c r="A114" s="18"/>
      <c r="B114" s="18"/>
      <c r="C114" s="18"/>
      <c r="D114" s="18"/>
      <c r="E114" s="18"/>
      <c r="F114" s="21"/>
      <c r="G114" s="18"/>
      <c r="H114" s="18"/>
      <c r="I114" s="18"/>
      <c r="J114" s="10"/>
      <c r="K114" s="118"/>
      <c r="L114" s="118"/>
      <c r="M114" s="118"/>
      <c r="N114" s="118"/>
      <c r="O114" s="118"/>
      <c r="P114" s="118"/>
      <c r="Q114" s="118"/>
      <c r="R114" s="118"/>
      <c r="S114" s="118"/>
      <c r="T114" s="118"/>
      <c r="U114" s="118"/>
      <c r="V114" s="118"/>
      <c r="W114" s="118"/>
      <c r="X114" s="118"/>
      <c r="Y114" s="118"/>
      <c r="Z114" s="118"/>
      <c r="AA114" s="10"/>
      <c r="AB114" s="10"/>
      <c r="AC114" s="10"/>
      <c r="AD114" s="10"/>
      <c r="AE114" s="10"/>
      <c r="AF114" s="10"/>
      <c r="AG114" s="10"/>
      <c r="AH114" s="10"/>
    </row>
    <row r="115" spans="1:34" x14ac:dyDescent="0.3">
      <c r="A115" s="18"/>
      <c r="B115" s="18"/>
      <c r="C115" s="18"/>
      <c r="D115" s="18"/>
      <c r="E115" s="18"/>
      <c r="F115" s="18"/>
      <c r="G115" s="18"/>
      <c r="H115" s="18"/>
      <c r="I115" s="18"/>
      <c r="J115" s="10"/>
      <c r="K115" s="118"/>
      <c r="L115" s="118"/>
      <c r="M115" s="118"/>
      <c r="N115" s="118"/>
      <c r="O115" s="118"/>
      <c r="P115" s="118"/>
      <c r="Q115" s="118"/>
      <c r="R115" s="118"/>
      <c r="S115" s="118"/>
      <c r="T115" s="118"/>
      <c r="U115" s="118"/>
      <c r="V115" s="118"/>
      <c r="W115" s="118"/>
      <c r="X115" s="118"/>
      <c r="Y115" s="118"/>
      <c r="Z115" s="118"/>
      <c r="AA115" s="10"/>
      <c r="AB115" s="10"/>
      <c r="AC115" s="10"/>
      <c r="AD115" s="10"/>
      <c r="AE115" s="10"/>
      <c r="AF115" s="10"/>
      <c r="AG115" s="10"/>
      <c r="AH115" s="10"/>
    </row>
    <row r="116" spans="1:34" x14ac:dyDescent="0.3">
      <c r="A116" s="18"/>
      <c r="B116" s="18"/>
      <c r="C116" s="18"/>
      <c r="D116" s="18"/>
      <c r="E116" s="18"/>
      <c r="F116" s="18"/>
      <c r="G116" s="18"/>
      <c r="H116" s="18"/>
      <c r="I116" s="18"/>
      <c r="J116" s="10"/>
      <c r="K116" s="118"/>
      <c r="L116" s="118"/>
      <c r="M116" s="118"/>
      <c r="N116" s="118"/>
      <c r="O116" s="118"/>
      <c r="P116" s="118"/>
      <c r="Q116" s="118"/>
      <c r="R116" s="118"/>
      <c r="S116" s="118"/>
      <c r="T116" s="118"/>
      <c r="U116" s="118"/>
      <c r="V116" s="118"/>
      <c r="W116" s="118"/>
      <c r="X116" s="118"/>
      <c r="Y116" s="118"/>
      <c r="Z116" s="118"/>
      <c r="AA116" s="10"/>
      <c r="AB116" s="10"/>
      <c r="AC116" s="10"/>
      <c r="AD116" s="10"/>
      <c r="AE116" s="10"/>
      <c r="AF116" s="10"/>
      <c r="AG116" s="10"/>
      <c r="AH116" s="10"/>
    </row>
    <row r="117" spans="1:34" x14ac:dyDescent="0.3">
      <c r="A117" s="18"/>
      <c r="B117" s="18"/>
      <c r="C117" s="18"/>
      <c r="D117" s="18"/>
      <c r="E117" s="18"/>
      <c r="F117" s="18"/>
      <c r="G117" s="18"/>
      <c r="H117" s="18"/>
      <c r="I117" s="18"/>
      <c r="J117" s="10"/>
      <c r="K117" s="118"/>
      <c r="L117" s="118"/>
      <c r="M117" s="118"/>
      <c r="N117" s="118"/>
      <c r="O117" s="118"/>
      <c r="P117" s="118"/>
      <c r="Q117" s="118"/>
      <c r="R117" s="118"/>
      <c r="S117" s="118"/>
      <c r="T117" s="118"/>
      <c r="U117" s="118"/>
      <c r="V117" s="118"/>
      <c r="W117" s="118"/>
      <c r="X117" s="118"/>
      <c r="Y117" s="118"/>
      <c r="Z117" s="118"/>
      <c r="AA117" s="10"/>
      <c r="AB117" s="10"/>
      <c r="AC117" s="10"/>
      <c r="AD117" s="10"/>
      <c r="AE117" s="10"/>
      <c r="AF117" s="10"/>
      <c r="AG117" s="10"/>
      <c r="AH117" s="10"/>
    </row>
    <row r="118" spans="1:34" x14ac:dyDescent="0.3">
      <c r="A118" s="18"/>
      <c r="B118" s="18"/>
      <c r="C118" s="18"/>
      <c r="D118" s="18"/>
      <c r="E118" s="18"/>
      <c r="F118" s="18"/>
      <c r="G118" s="18"/>
      <c r="H118" s="18"/>
      <c r="I118" s="18"/>
      <c r="J118" s="10"/>
      <c r="K118" s="118"/>
      <c r="L118" s="118"/>
      <c r="M118" s="118"/>
      <c r="N118" s="118"/>
      <c r="O118" s="118"/>
      <c r="P118" s="118"/>
      <c r="Q118" s="118"/>
      <c r="R118" s="118"/>
      <c r="S118" s="118"/>
      <c r="T118" s="118"/>
      <c r="U118" s="118"/>
      <c r="V118" s="118"/>
      <c r="W118" s="118"/>
      <c r="X118" s="118"/>
      <c r="Y118" s="118"/>
      <c r="Z118" s="118"/>
      <c r="AA118" s="10"/>
      <c r="AB118" s="10"/>
      <c r="AC118" s="10"/>
      <c r="AD118" s="10"/>
      <c r="AE118" s="10"/>
      <c r="AF118" s="10"/>
      <c r="AG118" s="10"/>
      <c r="AH118" s="10"/>
    </row>
    <row r="119" spans="1:34" x14ac:dyDescent="0.3">
      <c r="A119" s="18"/>
      <c r="B119" s="18"/>
      <c r="C119" s="18"/>
      <c r="D119" s="18"/>
      <c r="E119" s="18"/>
      <c r="F119" s="18"/>
      <c r="G119" s="18"/>
      <c r="H119" s="18"/>
      <c r="I119" s="18"/>
      <c r="J119" s="10"/>
      <c r="K119" s="118"/>
      <c r="L119" s="118"/>
      <c r="M119" s="118"/>
      <c r="N119" s="118"/>
      <c r="O119" s="118"/>
      <c r="P119" s="118"/>
      <c r="Q119" s="118"/>
      <c r="R119" s="118"/>
      <c r="S119" s="118"/>
      <c r="T119" s="118"/>
      <c r="U119" s="118"/>
      <c r="V119" s="118"/>
      <c r="W119" s="118"/>
      <c r="X119" s="118"/>
      <c r="Y119" s="118"/>
      <c r="Z119" s="118"/>
      <c r="AA119" s="10"/>
      <c r="AB119" s="10"/>
      <c r="AC119" s="10"/>
      <c r="AD119" s="10"/>
      <c r="AE119" s="10"/>
      <c r="AF119" s="10"/>
      <c r="AG119" s="10"/>
      <c r="AH119" s="10"/>
    </row>
    <row r="120" spans="1:34" x14ac:dyDescent="0.3">
      <c r="A120" s="18"/>
      <c r="B120" s="18"/>
      <c r="C120" s="18"/>
      <c r="D120" s="18"/>
      <c r="E120" s="18"/>
      <c r="F120" s="18"/>
      <c r="G120" s="18"/>
      <c r="H120" s="18"/>
      <c r="I120" s="18"/>
      <c r="J120" s="10"/>
      <c r="K120" s="118"/>
      <c r="L120" s="118"/>
      <c r="M120" s="118"/>
      <c r="N120" s="118"/>
      <c r="O120" s="118"/>
      <c r="P120" s="118"/>
      <c r="Q120" s="118"/>
      <c r="R120" s="118"/>
      <c r="S120" s="118"/>
      <c r="T120" s="118"/>
      <c r="U120" s="118"/>
      <c r="V120" s="118"/>
      <c r="W120" s="118"/>
      <c r="X120" s="118"/>
      <c r="Y120" s="118"/>
      <c r="Z120" s="118"/>
      <c r="AA120" s="10"/>
      <c r="AB120" s="10"/>
      <c r="AC120" s="10"/>
      <c r="AD120" s="10"/>
      <c r="AE120" s="10"/>
      <c r="AF120" s="10"/>
      <c r="AG120" s="10"/>
      <c r="AH120" s="10"/>
    </row>
    <row r="121" spans="1:34" x14ac:dyDescent="0.3">
      <c r="A121" s="18"/>
      <c r="B121" s="18"/>
      <c r="C121" s="18"/>
      <c r="D121" s="18"/>
      <c r="E121" s="18"/>
      <c r="F121" s="18"/>
      <c r="G121" s="18"/>
      <c r="H121" s="18"/>
      <c r="I121" s="18"/>
      <c r="J121" s="10"/>
      <c r="K121" s="118"/>
      <c r="L121" s="118"/>
      <c r="M121" s="118"/>
      <c r="N121" s="118"/>
      <c r="O121" s="118"/>
      <c r="P121" s="118"/>
      <c r="Q121" s="118"/>
      <c r="R121" s="118"/>
      <c r="S121" s="118"/>
      <c r="T121" s="118"/>
      <c r="U121" s="118"/>
      <c r="V121" s="118"/>
      <c r="W121" s="118"/>
      <c r="X121" s="118"/>
      <c r="Y121" s="118"/>
      <c r="Z121" s="118"/>
      <c r="AA121" s="10"/>
      <c r="AB121" s="10"/>
      <c r="AC121" s="10"/>
      <c r="AD121" s="10"/>
      <c r="AE121" s="10"/>
      <c r="AF121" s="10"/>
      <c r="AG121" s="10"/>
      <c r="AH121" s="10"/>
    </row>
    <row r="122" spans="1:34" x14ac:dyDescent="0.3">
      <c r="A122" s="18"/>
      <c r="B122" s="18"/>
      <c r="C122" s="18"/>
      <c r="D122" s="18"/>
      <c r="E122" s="18"/>
      <c r="F122" s="18"/>
      <c r="G122" s="18"/>
      <c r="H122" s="18"/>
      <c r="I122" s="18"/>
      <c r="J122" s="10"/>
      <c r="K122" s="118"/>
      <c r="L122" s="118"/>
      <c r="M122" s="118"/>
      <c r="N122" s="118"/>
      <c r="O122" s="118"/>
      <c r="P122" s="118"/>
      <c r="Q122" s="118"/>
      <c r="R122" s="118"/>
      <c r="S122" s="118"/>
      <c r="T122" s="118"/>
      <c r="U122" s="118"/>
      <c r="V122" s="118"/>
      <c r="W122" s="118"/>
      <c r="X122" s="118"/>
      <c r="Y122" s="118"/>
      <c r="Z122" s="118"/>
      <c r="AA122" s="10"/>
      <c r="AB122" s="10"/>
      <c r="AC122" s="10"/>
      <c r="AD122" s="10"/>
      <c r="AE122" s="10"/>
      <c r="AF122" s="10"/>
      <c r="AG122" s="10"/>
      <c r="AH122" s="10"/>
    </row>
  </sheetData>
  <sheetProtection algorithmName="SHA-512" hashValue="cTEXLQgPGIBztgoEqxy9H+1dVdrlbb24fO2AhAyySEmKfpVRkUiPYKg8csLKvlyL/t+zi2jqZePkcaaSfTt6fw==" saltValue="PNiUCn7hHXlNFFzduW49pQ==" spinCount="100000" sheet="1" objects="1" scenarios="1"/>
  <mergeCells count="14">
    <mergeCell ref="C56:C57"/>
    <mergeCell ref="D56:E56"/>
    <mergeCell ref="C70:C71"/>
    <mergeCell ref="D70:E70"/>
    <mergeCell ref="C24:H24"/>
    <mergeCell ref="C25:H25"/>
    <mergeCell ref="C49:C50"/>
    <mergeCell ref="D49:E49"/>
    <mergeCell ref="C23:H23"/>
    <mergeCell ref="C9:H9"/>
    <mergeCell ref="C10:H10"/>
    <mergeCell ref="C12:H19"/>
    <mergeCell ref="D21:E21"/>
    <mergeCell ref="G21:H21"/>
  </mergeCells>
  <conditionalFormatting sqref="C30:H30">
    <cfRule type="expression" dxfId="9" priority="1">
      <formula>$C$30&lt;&gt;""</formula>
    </cfRule>
  </conditionalFormatting>
  <conditionalFormatting sqref="C80:H80">
    <cfRule type="expression" dxfId="8" priority="3">
      <formula>$C$80&lt;&gt;""</formula>
    </cfRule>
  </conditionalFormatting>
  <conditionalFormatting sqref="C82:H82">
    <cfRule type="expression" dxfId="7" priority="2">
      <formula>$C$82&lt;&gt;""</formula>
    </cfRule>
  </conditionalFormatting>
  <conditionalFormatting sqref="D54">
    <cfRule type="expression" dxfId="6" priority="7">
      <formula>$C$80&lt;&gt;""</formula>
    </cfRule>
  </conditionalFormatting>
  <conditionalFormatting sqref="D68">
    <cfRule type="expression" dxfId="5" priority="8">
      <formula>$C$80&lt;&gt;""</formula>
    </cfRule>
  </conditionalFormatting>
  <conditionalFormatting sqref="D78">
    <cfRule type="expression" dxfId="4" priority="9">
      <formula>$C$80&lt;&gt;""</formula>
    </cfRule>
  </conditionalFormatting>
  <conditionalFormatting sqref="E54">
    <cfRule type="expression" dxfId="3" priority="4">
      <formula>$C$82&lt;&gt;""</formula>
    </cfRule>
  </conditionalFormatting>
  <conditionalFormatting sqref="E68">
    <cfRule type="expression" dxfId="2" priority="5">
      <formula>$C$82&lt;&gt;""</formula>
    </cfRule>
  </conditionalFormatting>
  <conditionalFormatting sqref="E78">
    <cfRule type="expression" dxfId="1" priority="6">
      <formula>$C$82&lt;&gt;""</formula>
    </cfRule>
  </conditionalFormatting>
  <conditionalFormatting sqref="G54 G68 G78">
    <cfRule type="expression" dxfId="0" priority="10">
      <formula>#REF!&lt;&gt;""</formula>
    </cfRule>
  </conditionalFormatting>
  <dataValidations count="3">
    <dataValidation type="list" allowBlank="1" showInputMessage="1" showErrorMessage="1" sqref="G6" xr:uid="{7CF791CD-7D92-4875-8340-A0BE3867999A}">
      <formula1>$B$1:$B$2</formula1>
    </dataValidation>
    <dataValidation type="whole" allowBlank="1" showInputMessage="1" showErrorMessage="1" sqref="D29" xr:uid="{A511D9ED-A6EE-4236-A8A0-E3F8A4C08EF7}">
      <formula1>0</formula1>
      <formula2>9999999999</formula2>
    </dataValidation>
    <dataValidation type="decimal" allowBlank="1" showInputMessage="1" showErrorMessage="1" sqref="D72:E77 D37 D35 D58:E67 E38 D33 D39:E39 D51:E53" xr:uid="{2FF9DFB8-0447-447A-8EBF-0C1969E6C354}">
      <formula1>0</formula1>
      <formula2>9999999999</formula2>
    </dataValidation>
  </dataValidations>
  <hyperlinks>
    <hyperlink ref="D21" r:id="rId1" display="https://files.fairtrade.net/EXPLANATORY-DOCUMENT_FORM-314_FR.PDF" xr:uid="{3185AA01-D350-4DDC-840D-2355246F5F84}"/>
    <hyperlink ref="D89" r:id="rId2" xr:uid="{B7746DEC-38BF-4270-9E06-51CFC1B2DFAB}"/>
    <hyperlink ref="D92" r:id="rId3" xr:uid="{6BC92062-1C7E-4D6D-85F1-45646C93F68D}"/>
    <hyperlink ref="D21:E21" r:id="rId4" display="https://files.fairtrade.net/EXPLANATORY-DOCUMENT_FORM-314_FR.PDF" xr:uid="{37A31ED9-6288-4B6B-836D-414507D1EEEB}"/>
  </hyperlinks>
  <pageMargins left="0.7" right="0.7" top="0.75" bottom="0.75" header="0.3" footer="0.3"/>
  <pageSetup orientation="portrait" verticalDpi="300"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V119"/>
  <sheetViews>
    <sheetView zoomScaleNormal="100" workbookViewId="0">
      <selection activeCell="Q23" sqref="Q1:Q23"/>
    </sheetView>
  </sheetViews>
  <sheetFormatPr defaultColWidth="9.5546875" defaultRowHeight="12.6" customHeight="1" x14ac:dyDescent="0.2"/>
  <cols>
    <col min="1" max="4" width="9.5546875" style="22" customWidth="1"/>
    <col min="5" max="5" width="10.33203125" style="22" customWidth="1"/>
    <col min="6" max="33" width="9.5546875" style="22" customWidth="1"/>
    <col min="34" max="16384" width="9.5546875" style="22"/>
  </cols>
  <sheetData>
    <row r="1" spans="1:21" ht="16.2" customHeight="1" x14ac:dyDescent="0.2">
      <c r="A1" s="22" t="s">
        <v>188</v>
      </c>
      <c r="C1" s="23"/>
      <c r="D1" s="23" t="s">
        <v>153</v>
      </c>
      <c r="E1" s="23" t="s">
        <v>154</v>
      </c>
      <c r="F1" s="23" t="s">
        <v>155</v>
      </c>
      <c r="G1" s="24" t="s">
        <v>156</v>
      </c>
      <c r="H1" s="24" t="str">
        <f>"Drop list for country names, in the chosen language ("&amp;A29&amp;")"</f>
        <v>Drop list for country names, in the chosen language (SP)</v>
      </c>
      <c r="I1" s="23" t="b">
        <f>IF(ISNUMBER(MATCH(EC!$G$4,Sheet1!D2:D17,0))=TRUE,$D$1,
IF(ISNUMBER(MATCH(EC!$G$4,Sheet1!E2:E17,0))=TRUE,$E$1,
IF(ISNUMBER(MATCH(EC!$G$4,Sheet1!F2:F17,0))=TRUE,$F$1,
IF(ISNUMBER(MATCH(EC!$G$4,Sheet1!G2:G17,0))=TRUE,$G$1,FALSE))))</f>
        <v>0</v>
      </c>
      <c r="J1" s="23"/>
      <c r="K1" s="22" t="s">
        <v>153</v>
      </c>
      <c r="L1" s="22" t="s">
        <v>113</v>
      </c>
      <c r="M1" s="22" t="s">
        <v>25</v>
      </c>
      <c r="N1" s="22" t="s">
        <v>114</v>
      </c>
      <c r="O1" s="22" t="s">
        <v>92</v>
      </c>
      <c r="P1" s="22" t="s">
        <v>124</v>
      </c>
      <c r="Q1" s="22" t="s">
        <v>125</v>
      </c>
      <c r="R1" s="22" t="s">
        <v>126</v>
      </c>
      <c r="S1" s="22" t="s">
        <v>133</v>
      </c>
    </row>
    <row r="2" spans="1:21" ht="16.2" customHeight="1" x14ac:dyDescent="0.2">
      <c r="A2" s="22" t="s">
        <v>49</v>
      </c>
      <c r="B2" s="22" t="s">
        <v>13</v>
      </c>
      <c r="D2" s="22" t="s">
        <v>106</v>
      </c>
      <c r="E2" s="22" t="s">
        <v>157</v>
      </c>
      <c r="F2" s="22" t="s">
        <v>106</v>
      </c>
      <c r="G2" s="22" t="s">
        <v>106</v>
      </c>
      <c r="H2" s="22" t="str" cm="1">
        <f t="array" ref="H2:H17">IF(EC!$G$2=Sheet1!$A$2,Sheet1!D2:D17,
IF(EC!$G$2=Sheet1!$A$3,Sheet1!E2:E17,
IF(EC!$G$2=Sheet1!$A$4,Sheet1!F2:F17,
Sheet1!G2:G17)))</f>
        <v>Belize</v>
      </c>
      <c r="I2" s="22" t="str" cm="1">
        <f t="array" ref="I2:I17">IF($I$1=$D$1,$D$2:$D$17,
IF($I$1=$E$1,$E$2:$E$17,
IF($I$1=$F$1,$F$2:$F$17,
$G$2:$G$17)))</f>
        <v>Belize</v>
      </c>
      <c r="K2" s="22" t="s">
        <v>106</v>
      </c>
      <c r="L2" s="22" t="s">
        <v>111</v>
      </c>
      <c r="M2" s="22" t="s">
        <v>120</v>
      </c>
      <c r="N2" s="22" t="s">
        <v>121</v>
      </c>
      <c r="O2" s="22" t="s">
        <v>53</v>
      </c>
      <c r="S2" s="22" t="s">
        <v>128</v>
      </c>
      <c r="T2" s="22">
        <v>-1</v>
      </c>
      <c r="U2" s="22" t="str">
        <f>N2&amp;"/"&amp;Sheet2!$G$92</f>
        <v>BZ dollars/US dólar</v>
      </c>
    </row>
    <row r="3" spans="1:21" ht="16.2" customHeight="1" x14ac:dyDescent="0.2">
      <c r="A3" s="22" t="s">
        <v>152</v>
      </c>
      <c r="B3" s="22" t="s">
        <v>186</v>
      </c>
      <c r="D3" s="22" t="s">
        <v>162</v>
      </c>
      <c r="E3" s="22" t="s">
        <v>164</v>
      </c>
      <c r="F3" s="22" t="s">
        <v>7</v>
      </c>
      <c r="G3" s="22" t="s">
        <v>165</v>
      </c>
      <c r="H3" s="22" t="str">
        <v>Camarões</v>
      </c>
      <c r="I3" s="22" t="str">
        <v>Camarões</v>
      </c>
      <c r="K3" s="22" t="s">
        <v>162</v>
      </c>
      <c r="L3" s="22" t="s">
        <v>54</v>
      </c>
      <c r="M3" s="22" t="s">
        <v>23</v>
      </c>
      <c r="N3" s="22" t="s">
        <v>149</v>
      </c>
      <c r="O3" s="22" t="s">
        <v>101</v>
      </c>
      <c r="S3" s="22" t="s">
        <v>127</v>
      </c>
      <c r="T3" s="22">
        <v>-2</v>
      </c>
      <c r="U3" s="22" t="str">
        <f>N3&amp;"/"&amp;Sheet2!$G$92</f>
        <v>CFA francs/US dólar</v>
      </c>
    </row>
    <row r="4" spans="1:21" ht="16.2" customHeight="1" x14ac:dyDescent="0.2">
      <c r="A4" s="22" t="s">
        <v>150</v>
      </c>
      <c r="B4" s="22" t="s">
        <v>12</v>
      </c>
      <c r="D4" s="22" t="s">
        <v>6</v>
      </c>
      <c r="E4" s="22" t="s">
        <v>6</v>
      </c>
      <c r="F4" s="22" t="s">
        <v>175</v>
      </c>
      <c r="G4" s="22" t="s">
        <v>166</v>
      </c>
      <c r="H4" s="22" t="str">
        <v>Colômbia</v>
      </c>
      <c r="I4" s="22" t="str">
        <v>Colômbia</v>
      </c>
      <c r="K4" s="22" t="s">
        <v>6</v>
      </c>
      <c r="L4" s="22" t="s">
        <v>55</v>
      </c>
      <c r="M4" s="22" t="s">
        <v>21</v>
      </c>
      <c r="N4" s="22" t="s">
        <v>15</v>
      </c>
      <c r="O4" s="22" t="s">
        <v>53</v>
      </c>
      <c r="S4" s="22" t="s">
        <v>130</v>
      </c>
      <c r="T4" s="22">
        <v>-3</v>
      </c>
      <c r="U4" s="22" t="str">
        <f>N4&amp;"/"&amp;Sheet2!$G$92</f>
        <v>pesos/US dólar</v>
      </c>
    </row>
    <row r="5" spans="1:21" ht="16.2" customHeight="1" x14ac:dyDescent="0.2">
      <c r="A5" s="22" t="s">
        <v>151</v>
      </c>
      <c r="B5" s="22" t="s">
        <v>110</v>
      </c>
      <c r="D5" s="22" t="s">
        <v>93</v>
      </c>
      <c r="E5" s="22" t="s">
        <v>93</v>
      </c>
      <c r="F5" s="22" t="s">
        <v>93</v>
      </c>
      <c r="G5" s="22" t="s">
        <v>93</v>
      </c>
      <c r="H5" s="22" t="str">
        <v>Costa Rica</v>
      </c>
      <c r="I5" s="22" t="str">
        <v>Costa Rica</v>
      </c>
      <c r="K5" s="22" t="s">
        <v>93</v>
      </c>
      <c r="L5" s="22" t="s">
        <v>96</v>
      </c>
      <c r="M5" s="22" t="s">
        <v>94</v>
      </c>
      <c r="N5" s="22" t="s">
        <v>95</v>
      </c>
      <c r="O5" s="22" t="s">
        <v>53</v>
      </c>
      <c r="S5" s="22" t="s">
        <v>132</v>
      </c>
      <c r="T5" s="22">
        <v>-2</v>
      </c>
      <c r="U5" s="22" t="str">
        <f>N5&amp;"/"&amp;Sheet2!$G$92</f>
        <v>colones/US dólar</v>
      </c>
    </row>
    <row r="6" spans="1:21" ht="16.2" customHeight="1" x14ac:dyDescent="0.2">
      <c r="D6" s="22" t="s">
        <v>163</v>
      </c>
      <c r="E6" s="22" t="s">
        <v>176</v>
      </c>
      <c r="F6" s="22" t="s">
        <v>11</v>
      </c>
      <c r="G6" s="22" t="s">
        <v>167</v>
      </c>
      <c r="H6" s="22" t="str">
        <v>Costa do Marfim</v>
      </c>
      <c r="I6" s="22" t="str">
        <v>Costa do Marfim</v>
      </c>
      <c r="K6" s="22" t="s">
        <v>163</v>
      </c>
      <c r="L6" s="22" t="s">
        <v>104</v>
      </c>
      <c r="M6" s="22" t="s">
        <v>24</v>
      </c>
      <c r="N6" s="22" t="s">
        <v>149</v>
      </c>
      <c r="O6" s="22" t="s">
        <v>101</v>
      </c>
      <c r="S6" s="22" t="s">
        <v>134</v>
      </c>
      <c r="T6" s="22">
        <v>-2</v>
      </c>
      <c r="U6" s="22" t="str">
        <f>N6&amp;"/"&amp;Sheet2!$G$92</f>
        <v>CFA francs/US dólar</v>
      </c>
    </row>
    <row r="7" spans="1:21" ht="16.2" customHeight="1" x14ac:dyDescent="0.2">
      <c r="D7" s="22" t="s">
        <v>4</v>
      </c>
      <c r="E7" s="22" t="s">
        <v>4</v>
      </c>
      <c r="F7" s="22" t="s">
        <v>4</v>
      </c>
      <c r="G7" s="22" t="s">
        <v>168</v>
      </c>
      <c r="H7" s="22" t="str">
        <v>Equador</v>
      </c>
      <c r="I7" s="22" t="str">
        <v>Equador</v>
      </c>
      <c r="K7" s="22" t="s">
        <v>4</v>
      </c>
      <c r="L7" s="22" t="s">
        <v>56</v>
      </c>
      <c r="M7" s="22" t="s">
        <v>14</v>
      </c>
      <c r="N7" s="22" t="s">
        <v>14</v>
      </c>
      <c r="O7" s="22" t="s">
        <v>53</v>
      </c>
      <c r="S7" s="22" t="s">
        <v>135</v>
      </c>
      <c r="T7" s="22">
        <v>-1</v>
      </c>
      <c r="U7" s="22" t="str">
        <f>N7&amp;"/"&amp;Sheet2!$G$92</f>
        <v>US dólares/US dólar</v>
      </c>
    </row>
    <row r="8" spans="1:21" ht="16.2" customHeight="1" x14ac:dyDescent="0.2">
      <c r="D8" s="22" t="s">
        <v>8</v>
      </c>
      <c r="E8" s="22" t="s">
        <v>8</v>
      </c>
      <c r="F8" s="22" t="s">
        <v>8</v>
      </c>
      <c r="G8" s="22" t="s">
        <v>169</v>
      </c>
      <c r="H8" s="22" t="str">
        <v>Gana</v>
      </c>
      <c r="I8" s="22" t="str">
        <v>Gana</v>
      </c>
      <c r="K8" s="22" t="s">
        <v>8</v>
      </c>
      <c r="L8" s="22" t="s">
        <v>57</v>
      </c>
      <c r="M8" s="22" t="s">
        <v>17</v>
      </c>
      <c r="N8" s="22" t="s">
        <v>16</v>
      </c>
      <c r="O8" s="22" t="s">
        <v>101</v>
      </c>
      <c r="S8" s="22" t="s">
        <v>136</v>
      </c>
      <c r="T8" s="22">
        <v>-1</v>
      </c>
      <c r="U8" s="22" t="str">
        <f>N8&amp;"/"&amp;Sheet2!$G$92</f>
        <v>cedis/US dólar</v>
      </c>
    </row>
    <row r="9" spans="1:21" ht="16.2" customHeight="1" x14ac:dyDescent="0.2">
      <c r="D9" s="22" t="s">
        <v>82</v>
      </c>
      <c r="E9" s="22" t="s">
        <v>82</v>
      </c>
      <c r="F9" s="22" t="s">
        <v>82</v>
      </c>
      <c r="G9" s="22" t="s">
        <v>82</v>
      </c>
      <c r="H9" s="22" t="str">
        <v>Guatemala</v>
      </c>
      <c r="I9" s="22" t="str">
        <v>Guatemala</v>
      </c>
      <c r="K9" s="22" t="s">
        <v>82</v>
      </c>
      <c r="L9" s="22" t="s">
        <v>86</v>
      </c>
      <c r="M9" s="22" t="s">
        <v>84</v>
      </c>
      <c r="N9" s="22" t="s">
        <v>85</v>
      </c>
      <c r="O9" s="22" t="s">
        <v>53</v>
      </c>
      <c r="S9" s="22" t="s">
        <v>137</v>
      </c>
      <c r="T9" s="22">
        <v>-1</v>
      </c>
      <c r="U9" s="22" t="str">
        <f>N9&amp;"/"&amp;Sheet2!$G$92</f>
        <v>quetzales/US dólar</v>
      </c>
    </row>
    <row r="10" spans="1:21" ht="16.2" customHeight="1" x14ac:dyDescent="0.2">
      <c r="D10" s="22" t="s">
        <v>105</v>
      </c>
      <c r="E10" s="22" t="s">
        <v>105</v>
      </c>
      <c r="F10" s="22" t="s">
        <v>105</v>
      </c>
      <c r="G10" s="22" t="s">
        <v>105</v>
      </c>
      <c r="H10" s="22" t="str">
        <v>Honduras</v>
      </c>
      <c r="I10" s="22" t="str">
        <v>Honduras</v>
      </c>
      <c r="K10" s="22" t="s">
        <v>105</v>
      </c>
      <c r="L10" s="22" t="s">
        <v>108</v>
      </c>
      <c r="M10" s="22" t="s">
        <v>118</v>
      </c>
      <c r="N10" s="22" t="s">
        <v>119</v>
      </c>
      <c r="O10" s="22" t="s">
        <v>53</v>
      </c>
      <c r="S10" s="22" t="s">
        <v>138</v>
      </c>
      <c r="T10" s="22">
        <v>-1</v>
      </c>
      <c r="U10" s="22" t="str">
        <f>N10&amp;"/"&amp;Sheet2!$G$92</f>
        <v>lempiras/US dólar</v>
      </c>
    </row>
    <row r="11" spans="1:21" ht="16.2" customHeight="1" x14ac:dyDescent="0.2">
      <c r="D11" s="22" t="s">
        <v>158</v>
      </c>
      <c r="E11" s="22" t="s">
        <v>9</v>
      </c>
      <c r="F11" s="22" t="s">
        <v>172</v>
      </c>
      <c r="G11" s="22" t="s">
        <v>9</v>
      </c>
      <c r="H11" s="22" t="str">
        <v>México</v>
      </c>
      <c r="I11" s="22" t="str">
        <v>México</v>
      </c>
      <c r="K11" s="22" t="s">
        <v>158</v>
      </c>
      <c r="L11" s="22" t="s">
        <v>58</v>
      </c>
      <c r="M11" s="22" t="s">
        <v>20</v>
      </c>
      <c r="N11" s="22" t="s">
        <v>15</v>
      </c>
      <c r="O11" s="22" t="s">
        <v>53</v>
      </c>
      <c r="S11" s="22" t="s">
        <v>141</v>
      </c>
      <c r="T11" s="22">
        <v>-2</v>
      </c>
      <c r="U11" s="22" t="str">
        <f>N11&amp;"/"&amp;Sheet2!$G$92</f>
        <v>pesos/US dólar</v>
      </c>
    </row>
    <row r="12" spans="1:21" ht="16.2" customHeight="1" x14ac:dyDescent="0.2">
      <c r="D12" s="22" t="s">
        <v>109</v>
      </c>
      <c r="E12" s="22" t="s">
        <v>109</v>
      </c>
      <c r="F12" s="22" t="s">
        <v>109</v>
      </c>
      <c r="G12" s="22" t="s">
        <v>170</v>
      </c>
      <c r="H12" s="22" t="str">
        <v>Moçambique</v>
      </c>
      <c r="I12" s="22" t="str">
        <v>Moçambique</v>
      </c>
      <c r="K12" s="22" t="s">
        <v>109</v>
      </c>
      <c r="L12" s="22" t="s">
        <v>112</v>
      </c>
      <c r="M12" s="22" t="s">
        <v>122</v>
      </c>
      <c r="N12" s="22" t="s">
        <v>123</v>
      </c>
      <c r="O12" s="22" t="s">
        <v>101</v>
      </c>
      <c r="S12" s="22" t="s">
        <v>142</v>
      </c>
      <c r="T12" s="22">
        <v>-1</v>
      </c>
      <c r="U12" s="22" t="str">
        <f>N12&amp;"/"&amp;Sheet2!$G$92</f>
        <v>meticais/US dólar</v>
      </c>
    </row>
    <row r="13" spans="1:21" ht="16.2" customHeight="1" x14ac:dyDescent="0.2">
      <c r="D13" s="22" t="s">
        <v>10</v>
      </c>
      <c r="E13" s="22" t="s">
        <v>10</v>
      </c>
      <c r="F13" s="22" t="s">
        <v>10</v>
      </c>
      <c r="G13" s="22" t="s">
        <v>171</v>
      </c>
      <c r="H13" s="22" t="str">
        <v>Nicarágua</v>
      </c>
      <c r="I13" s="22" t="str">
        <v>Nicarágua</v>
      </c>
      <c r="K13" s="22" t="s">
        <v>10</v>
      </c>
      <c r="L13" s="22" t="s">
        <v>59</v>
      </c>
      <c r="M13" s="22" t="s">
        <v>52</v>
      </c>
      <c r="N13" s="22" t="s">
        <v>19</v>
      </c>
      <c r="O13" s="22" t="s">
        <v>53</v>
      </c>
      <c r="S13" s="22" t="s">
        <v>143</v>
      </c>
      <c r="T13" s="22">
        <v>-2</v>
      </c>
      <c r="U13" s="22" t="str">
        <f>N13&amp;"/"&amp;Sheet2!$G$92</f>
        <v>córdobas/US dólar</v>
      </c>
    </row>
    <row r="14" spans="1:21" ht="16.2" customHeight="1" x14ac:dyDescent="0.2">
      <c r="C14" s="25"/>
      <c r="D14" s="25" t="s">
        <v>83</v>
      </c>
      <c r="E14" s="25" t="s">
        <v>107</v>
      </c>
      <c r="F14" s="25" t="s">
        <v>83</v>
      </c>
      <c r="G14" s="22" t="s">
        <v>107</v>
      </c>
      <c r="H14" s="22" t="str">
        <v>Panamá</v>
      </c>
      <c r="I14" s="22" t="str">
        <v>Panamá</v>
      </c>
      <c r="K14" s="22" t="s">
        <v>83</v>
      </c>
      <c r="L14" s="22" t="s">
        <v>87</v>
      </c>
      <c r="M14" s="22" t="s">
        <v>14</v>
      </c>
      <c r="N14" s="22" t="s">
        <v>14</v>
      </c>
      <c r="O14" s="22" t="s">
        <v>53</v>
      </c>
      <c r="S14" s="22" t="s">
        <v>145</v>
      </c>
      <c r="T14" s="22">
        <v>-1</v>
      </c>
      <c r="U14" s="22" t="str">
        <f>N14&amp;"/"&amp;Sheet2!$G$92</f>
        <v>US dólares/US dólar</v>
      </c>
    </row>
    <row r="15" spans="1:21" ht="16.2" customHeight="1" x14ac:dyDescent="0.2">
      <c r="A15" s="25"/>
      <c r="C15" s="25"/>
      <c r="D15" s="25" t="s">
        <v>159</v>
      </c>
      <c r="E15" s="25" t="s">
        <v>3</v>
      </c>
      <c r="F15" s="25" t="s">
        <v>173</v>
      </c>
      <c r="G15" s="22" t="s">
        <v>159</v>
      </c>
      <c r="H15" s="25" t="str">
        <v>Peru</v>
      </c>
      <c r="I15" s="22" t="str">
        <v>Peru</v>
      </c>
      <c r="K15" s="22" t="s">
        <v>159</v>
      </c>
      <c r="L15" s="22" t="s">
        <v>60</v>
      </c>
      <c r="M15" s="22" t="s">
        <v>22</v>
      </c>
      <c r="N15" s="22" t="s">
        <v>18</v>
      </c>
      <c r="O15" s="22" t="s">
        <v>53</v>
      </c>
      <c r="S15" s="22" t="s">
        <v>146</v>
      </c>
      <c r="T15" s="22">
        <v>-1</v>
      </c>
      <c r="U15" s="22" t="str">
        <f>N15&amp;"/"&amp;Sheet2!$G$92</f>
        <v>soles/US dólar</v>
      </c>
    </row>
    <row r="16" spans="1:21" ht="16.2" customHeight="1" x14ac:dyDescent="0.2">
      <c r="D16" s="22" t="s">
        <v>115</v>
      </c>
      <c r="E16" s="22" t="s">
        <v>160</v>
      </c>
      <c r="F16" s="22" t="s">
        <v>115</v>
      </c>
      <c r="G16" s="22" t="s">
        <v>160</v>
      </c>
      <c r="H16" s="25" t="str">
        <v>Filipinas</v>
      </c>
      <c r="I16" s="22" t="str">
        <v>Filipinas</v>
      </c>
      <c r="K16" s="22" t="s">
        <v>115</v>
      </c>
      <c r="L16" s="22" t="s">
        <v>116</v>
      </c>
      <c r="M16" s="22" t="s">
        <v>117</v>
      </c>
      <c r="N16" s="22" t="s">
        <v>15</v>
      </c>
      <c r="O16" s="22" t="s">
        <v>102</v>
      </c>
      <c r="S16" s="22" t="s">
        <v>147</v>
      </c>
      <c r="T16" s="22">
        <v>-2</v>
      </c>
      <c r="U16" s="22" t="str">
        <f>N16&amp;"/"&amp;Sheet2!$G$92</f>
        <v>pesos/US dólar</v>
      </c>
    </row>
    <row r="17" spans="1:22" ht="16.2" customHeight="1" x14ac:dyDescent="0.2">
      <c r="D17" s="22" t="s">
        <v>161</v>
      </c>
      <c r="E17" s="22" t="s">
        <v>5</v>
      </c>
      <c r="F17" s="22" t="s">
        <v>174</v>
      </c>
      <c r="G17" s="22" t="s">
        <v>5</v>
      </c>
      <c r="H17" s="25" t="str">
        <v>República Dominicana</v>
      </c>
      <c r="I17" s="22" t="str">
        <v>República Dominicana</v>
      </c>
      <c r="K17" s="22" t="s">
        <v>161</v>
      </c>
      <c r="L17" s="22" t="s">
        <v>61</v>
      </c>
      <c r="M17" s="22" t="s">
        <v>51</v>
      </c>
      <c r="N17" s="22" t="s">
        <v>15</v>
      </c>
      <c r="O17" s="22" t="s">
        <v>53</v>
      </c>
      <c r="S17" s="22" t="s">
        <v>148</v>
      </c>
      <c r="T17" s="22">
        <v>-2</v>
      </c>
      <c r="U17" s="22" t="str">
        <f>N17&amp;"/"&amp;Sheet2!$G$92</f>
        <v>pesos/US dólar</v>
      </c>
    </row>
    <row r="18" spans="1:22" ht="16.2" customHeight="1" x14ac:dyDescent="0.2">
      <c r="H18" s="25"/>
    </row>
    <row r="19" spans="1:22" ht="16.2" customHeight="1" x14ac:dyDescent="0.2">
      <c r="H19" s="25"/>
      <c r="K19" s="22" t="s">
        <v>7</v>
      </c>
      <c r="L19" s="22" t="s">
        <v>54</v>
      </c>
      <c r="M19" s="22" t="s">
        <v>23</v>
      </c>
      <c r="N19" s="22" t="s">
        <v>149</v>
      </c>
      <c r="O19" s="22" t="s">
        <v>101</v>
      </c>
      <c r="S19" s="22" t="s">
        <v>129</v>
      </c>
      <c r="T19" s="22">
        <v>-1</v>
      </c>
      <c r="U19" s="22" t="str">
        <f>N19&amp;"/"&amp;Sheet2!$G$92</f>
        <v>CFA francs/US dólar</v>
      </c>
    </row>
    <row r="20" spans="1:22" ht="16.2" customHeight="1" x14ac:dyDescent="0.2">
      <c r="H20" s="25"/>
      <c r="K20" s="22" t="s">
        <v>6</v>
      </c>
      <c r="L20" s="22" t="s">
        <v>55</v>
      </c>
      <c r="M20" s="22" t="s">
        <v>21</v>
      </c>
      <c r="N20" s="22" t="s">
        <v>15</v>
      </c>
      <c r="O20" s="22" t="s">
        <v>53</v>
      </c>
      <c r="S20" s="22" t="s">
        <v>131</v>
      </c>
      <c r="T20" s="22">
        <v>-2</v>
      </c>
      <c r="U20" s="22" t="str">
        <f>N20&amp;"/"&amp;Sheet2!$G$92</f>
        <v>pesos/US dólar</v>
      </c>
    </row>
    <row r="21" spans="1:22" ht="16.2" customHeight="1" x14ac:dyDescent="0.2">
      <c r="H21" s="25"/>
      <c r="K21" s="22" t="s">
        <v>105</v>
      </c>
      <c r="L21" s="22" t="s">
        <v>108</v>
      </c>
      <c r="M21" s="22" t="s">
        <v>118</v>
      </c>
      <c r="N21" s="22" t="s">
        <v>119</v>
      </c>
      <c r="O21" s="22" t="s">
        <v>53</v>
      </c>
      <c r="S21" s="22" t="s">
        <v>139</v>
      </c>
      <c r="T21" s="22">
        <v>-1</v>
      </c>
      <c r="U21" s="22" t="str">
        <f>N21&amp;"/"&amp;Sheet2!$G$92</f>
        <v>lempiras/US dólar</v>
      </c>
    </row>
    <row r="22" spans="1:22" ht="16.2" customHeight="1" x14ac:dyDescent="0.2">
      <c r="H22" s="25"/>
      <c r="K22" s="22" t="s">
        <v>9</v>
      </c>
      <c r="L22" s="22" t="s">
        <v>58</v>
      </c>
      <c r="M22" s="22" t="s">
        <v>20</v>
      </c>
      <c r="N22" s="22" t="s">
        <v>15</v>
      </c>
      <c r="O22" s="22" t="s">
        <v>53</v>
      </c>
      <c r="S22" s="22" t="s">
        <v>140</v>
      </c>
      <c r="T22" s="22">
        <v>-1</v>
      </c>
      <c r="U22" s="22" t="str">
        <f>N22&amp;"/"&amp;Sheet2!$G$92</f>
        <v>pesos/US dólar</v>
      </c>
    </row>
    <row r="23" spans="1:22" ht="16.2" customHeight="1" x14ac:dyDescent="0.2">
      <c r="A23" s="25"/>
      <c r="C23" s="25"/>
      <c r="D23" s="25"/>
      <c r="E23" s="25"/>
      <c r="F23" s="25"/>
      <c r="K23" s="22" t="s">
        <v>10</v>
      </c>
      <c r="L23" s="22" t="s">
        <v>59</v>
      </c>
      <c r="M23" s="22" t="s">
        <v>52</v>
      </c>
      <c r="N23" s="22" t="s">
        <v>19</v>
      </c>
      <c r="O23" s="22" t="s">
        <v>53</v>
      </c>
      <c r="S23" s="22" t="s">
        <v>144</v>
      </c>
      <c r="T23" s="22">
        <v>-1</v>
      </c>
      <c r="U23" s="22" t="str">
        <f>N23&amp;"/"&amp;Sheet2!$G$92</f>
        <v>córdobas/US dólar</v>
      </c>
    </row>
    <row r="24" spans="1:22" ht="16.2" customHeight="1" x14ac:dyDescent="0.2">
      <c r="C24" s="25"/>
      <c r="D24" s="25"/>
      <c r="E24" s="25"/>
      <c r="F24" s="25"/>
      <c r="H24" s="25"/>
    </row>
    <row r="25" spans="1:22" ht="16.2" customHeight="1" x14ac:dyDescent="0.2">
      <c r="H25" s="25"/>
    </row>
    <row r="26" spans="1:22" ht="16.2" customHeight="1" x14ac:dyDescent="0.2">
      <c r="H26" s="25"/>
    </row>
    <row r="27" spans="1:22" ht="16.2" customHeight="1" x14ac:dyDescent="0.2">
      <c r="H27" s="25"/>
    </row>
    <row r="28" spans="1:22" ht="16.2" customHeight="1" x14ac:dyDescent="0.2">
      <c r="A28" s="22" t="s">
        <v>187</v>
      </c>
      <c r="D28" s="22" t="str">
        <f>"Chosen country in "&amp;IF(ISNUMBER(MATCH(EC!$G$4,Sheet1!D2:D17,0))=TRUE,$B$2,
IF(ISNUMBER(MATCH(EC!$G$4,Sheet1!E2:E17,0))=TRUE,$B$3,
IF(ISNUMBER(MATCH(EC!$G$4,Sheet1!F2:F17,0))=TRUE,$B$4,
IF(ISNUMBER(MATCH(EC!$G$4,Sheet1!G2:G17,0))=TRUE,$B$5,FALSE))))</f>
        <v>Chosen country in FALSE</v>
      </c>
      <c r="H28" s="25" t="s">
        <v>198</v>
      </c>
      <c r="I28" s="22" t="s">
        <v>199</v>
      </c>
      <c r="K28" s="22" t="s">
        <v>189</v>
      </c>
      <c r="L28" s="22" t="s">
        <v>180</v>
      </c>
      <c r="N28" s="22" t="s">
        <v>181</v>
      </c>
      <c r="O28" s="22" t="s">
        <v>182</v>
      </c>
      <c r="P28" s="22" t="s">
        <v>183</v>
      </c>
      <c r="Q28" s="22" t="s">
        <v>184</v>
      </c>
      <c r="R28" s="22" t="s">
        <v>185</v>
      </c>
    </row>
    <row r="29" spans="1:22" ht="16.2" customHeight="1" x14ac:dyDescent="0.2">
      <c r="A29" s="37" t="s">
        <v>186</v>
      </c>
      <c r="D29" s="22">
        <f>EC!G4</f>
        <v>0</v>
      </c>
      <c r="H29" s="25" t="b" cm="1">
        <f t="array" ref="H29">_xlfn.XLOOKUP(EC!$G$4,_xlfn.ANCHORARRAY(Sheet1!H2),Sheet1!$D$2:$D$17,FALSE)</f>
        <v>0</v>
      </c>
      <c r="I29" s="22" t="b" cm="1">
        <f t="array" ref="I29">_xlfn.XLOOKUP(EC!$G$4,_xlfn.ANCHORARRAY(Sheet1!I2),Sheet1!$D$2:$D$17,FALSE)</f>
        <v>0</v>
      </c>
      <c r="K29" s="37" t="s">
        <v>6</v>
      </c>
      <c r="L29" s="22" t="str">
        <f>_xlfn.XLOOKUP($K$29,$K$2:$K$17,$L$2:$L$17,FALSE)</f>
        <v>CO</v>
      </c>
      <c r="N29" s="22" t="str">
        <f>_xlfn.XLOOKUP($K$29,$K$2:$K$17,$N$2:$N$17,FALSE)</f>
        <v>pesos</v>
      </c>
      <c r="O29" s="22" t="str">
        <f>_xlfn.XLOOKUP($K$29,$K$2:$K$17,$O$2:$O$17,FALSE)</f>
        <v>maria.trinidad@clac-comerciojusto.org</v>
      </c>
      <c r="P29" s="22">
        <f>_xlfn.XLOOKUP($K$29,$K$2:$K$17,$P$2:$P$17,FALSE)</f>
        <v>0</v>
      </c>
      <c r="Q29" s="22">
        <f>_xlfn.XLOOKUP($K$29,$K$2:$K$17,$Q$2:$Q$17,FALSE)</f>
        <v>0</v>
      </c>
      <c r="R29" s="22">
        <f>_xlfn.XLOOKUP($K$29,$K$2:$K$17,$R$2:$R$17,FALSE)</f>
        <v>0</v>
      </c>
      <c r="T29" s="22">
        <f>_xlfn.XLOOKUP($K$29,$K$2:$K$17,$T$2:$T$17,FALSE)</f>
        <v>-3</v>
      </c>
      <c r="U29" s="22" t="str">
        <f>_xlfn.XLOOKUP($K$29,$K$2:$K$17,$U$2:$U$17,FALSE)</f>
        <v>pesos/US dólar</v>
      </c>
      <c r="V29" s="22" t="str">
        <f>IF(OR(K29=H3,K29=H6,K29=H8),"euro","")</f>
        <v/>
      </c>
    </row>
    <row r="30" spans="1:22" ht="16.2" customHeight="1" x14ac:dyDescent="0.2">
      <c r="H30" s="25"/>
    </row>
    <row r="31" spans="1:22" ht="16.2" customHeight="1" x14ac:dyDescent="0.2">
      <c r="H31" s="25"/>
    </row>
    <row r="32" spans="1:22" ht="16.2" customHeight="1" x14ac:dyDescent="0.2">
      <c r="A32" s="22" t="s">
        <v>177</v>
      </c>
      <c r="D32" s="22" t="s">
        <v>179</v>
      </c>
      <c r="H32" s="25"/>
    </row>
    <row r="33" spans="1:8" ht="16.2" customHeight="1" x14ac:dyDescent="0.2">
      <c r="A33" s="22" t="s">
        <v>177</v>
      </c>
      <c r="D33" s="22" t="s">
        <v>178</v>
      </c>
      <c r="H33" s="25"/>
    </row>
    <row r="34" spans="1:8" ht="16.2" customHeight="1" x14ac:dyDescent="0.2">
      <c r="H34" s="25"/>
    </row>
    <row r="35" spans="1:8" ht="16.2" customHeight="1" x14ac:dyDescent="0.2">
      <c r="H35" s="25"/>
    </row>
    <row r="36" spans="1:8" ht="16.2" customHeight="1" x14ac:dyDescent="0.2">
      <c r="H36" s="25"/>
    </row>
    <row r="37" spans="1:8" ht="16.2" customHeight="1" x14ac:dyDescent="0.2">
      <c r="H37" s="25"/>
    </row>
    <row r="38" spans="1:8" ht="16.2" customHeight="1" x14ac:dyDescent="0.2">
      <c r="H38" s="25"/>
    </row>
    <row r="39" spans="1:8" ht="16.2" customHeight="1" x14ac:dyDescent="0.2">
      <c r="H39" s="25"/>
    </row>
    <row r="40" spans="1:8" ht="16.2" customHeight="1" x14ac:dyDescent="0.2">
      <c r="H40" s="25"/>
    </row>
    <row r="41" spans="1:8" ht="16.2" customHeight="1" x14ac:dyDescent="0.2">
      <c r="H41" s="25"/>
    </row>
    <row r="42" spans="1:8" ht="16.2" customHeight="1" x14ac:dyDescent="0.2">
      <c r="H42" s="25"/>
    </row>
    <row r="43" spans="1:8" ht="16.2" customHeight="1" x14ac:dyDescent="0.2">
      <c r="H43" s="25"/>
    </row>
    <row r="44" spans="1:8" ht="16.2" customHeight="1" x14ac:dyDescent="0.2">
      <c r="H44" s="25"/>
    </row>
    <row r="45" spans="1:8" ht="16.2" customHeight="1" x14ac:dyDescent="0.2">
      <c r="H45" s="25"/>
    </row>
    <row r="46" spans="1:8" ht="16.2" customHeight="1" x14ac:dyDescent="0.2">
      <c r="H46" s="25"/>
    </row>
    <row r="47" spans="1:8" ht="16.2" customHeight="1" x14ac:dyDescent="0.2">
      <c r="H47" s="25"/>
    </row>
    <row r="48" spans="1:8" ht="16.2" customHeight="1" x14ac:dyDescent="0.2">
      <c r="H48" s="25"/>
    </row>
    <row r="49" spans="4:21" ht="16.2" customHeight="1" x14ac:dyDescent="0.2">
      <c r="H49" s="25"/>
    </row>
    <row r="50" spans="4:21" ht="16.2" customHeight="1" x14ac:dyDescent="0.2">
      <c r="H50" s="25"/>
    </row>
    <row r="51" spans="4:21" ht="16.2" customHeight="1" x14ac:dyDescent="0.2">
      <c r="D51" s="26"/>
      <c r="H51" s="25"/>
    </row>
    <row r="52" spans="4:21" ht="16.2" customHeight="1" x14ac:dyDescent="0.2">
      <c r="D52" s="26"/>
      <c r="H52" s="25"/>
    </row>
    <row r="53" spans="4:21" ht="16.2" customHeight="1" x14ac:dyDescent="0.2">
      <c r="H53" s="25"/>
    </row>
    <row r="54" spans="4:21" ht="16.2" customHeight="1" x14ac:dyDescent="0.2">
      <c r="H54" s="25"/>
    </row>
    <row r="55" spans="4:21" ht="16.2" customHeight="1" x14ac:dyDescent="0.2">
      <c r="H55" s="25"/>
    </row>
    <row r="56" spans="4:21" ht="16.2" customHeight="1" x14ac:dyDescent="0.2">
      <c r="H56" s="25"/>
      <c r="I56" s="26"/>
      <c r="J56" s="27"/>
      <c r="K56" s="27"/>
      <c r="M56" s="27"/>
      <c r="O56" s="27"/>
      <c r="P56" s="27"/>
      <c r="Q56" s="27"/>
      <c r="T56" s="28"/>
      <c r="U56" s="29"/>
    </row>
    <row r="57" spans="4:21" ht="16.2" customHeight="1" x14ac:dyDescent="0.2">
      <c r="H57" s="25"/>
      <c r="J57" s="27"/>
      <c r="K57" s="27"/>
      <c r="M57" s="27"/>
      <c r="O57" s="27"/>
      <c r="P57" s="27"/>
      <c r="Q57" s="27"/>
      <c r="T57" s="28"/>
      <c r="U57" s="29"/>
    </row>
    <row r="58" spans="4:21" ht="16.2" customHeight="1" x14ac:dyDescent="0.2">
      <c r="H58" s="25"/>
      <c r="J58" s="27"/>
      <c r="K58" s="27"/>
      <c r="M58" s="27"/>
      <c r="O58" s="27"/>
      <c r="P58" s="27"/>
      <c r="Q58" s="27"/>
      <c r="T58" s="28"/>
      <c r="U58" s="29"/>
    </row>
    <row r="59" spans="4:21" ht="16.2" customHeight="1" x14ac:dyDescent="0.2">
      <c r="H59" s="25"/>
      <c r="J59" s="27"/>
      <c r="K59" s="27"/>
      <c r="M59" s="27"/>
      <c r="O59" s="27"/>
      <c r="P59" s="27"/>
      <c r="Q59" s="27"/>
      <c r="T59" s="28"/>
      <c r="U59" s="29"/>
    </row>
    <row r="60" spans="4:21" ht="16.2" customHeight="1" x14ac:dyDescent="0.2">
      <c r="H60" s="25"/>
      <c r="J60" s="27"/>
      <c r="K60" s="27"/>
      <c r="M60" s="27"/>
      <c r="O60" s="27"/>
      <c r="P60" s="27"/>
      <c r="Q60" s="27"/>
      <c r="T60" s="28"/>
      <c r="U60" s="29"/>
    </row>
    <row r="61" spans="4:21" ht="16.2" customHeight="1" x14ac:dyDescent="0.2">
      <c r="H61" s="25"/>
      <c r="J61" s="27"/>
      <c r="K61" s="27"/>
      <c r="L61" s="27"/>
      <c r="M61" s="27"/>
      <c r="O61" s="27"/>
      <c r="P61" s="27"/>
      <c r="Q61" s="27"/>
      <c r="T61" s="28"/>
      <c r="U61" s="29"/>
    </row>
    <row r="62" spans="4:21" ht="16.2" customHeight="1" x14ac:dyDescent="0.2">
      <c r="H62" s="25"/>
      <c r="J62" s="27"/>
      <c r="K62" s="27"/>
      <c r="M62" s="27"/>
      <c r="O62" s="27"/>
      <c r="P62" s="27"/>
      <c r="Q62" s="27"/>
      <c r="T62" s="28"/>
      <c r="U62" s="29"/>
    </row>
    <row r="63" spans="4:21" ht="16.2" customHeight="1" x14ac:dyDescent="0.2">
      <c r="H63" s="25"/>
      <c r="J63" s="27"/>
      <c r="K63" s="27"/>
      <c r="M63" s="27"/>
      <c r="O63" s="27"/>
      <c r="P63" s="27"/>
      <c r="Q63" s="27"/>
      <c r="T63" s="28"/>
      <c r="U63" s="29"/>
    </row>
    <row r="64" spans="4:21" ht="16.2" customHeight="1" x14ac:dyDescent="0.2">
      <c r="H64" s="25"/>
      <c r="J64" s="27"/>
      <c r="K64" s="27"/>
      <c r="M64" s="27"/>
      <c r="O64" s="27"/>
      <c r="P64" s="27"/>
      <c r="Q64" s="27"/>
      <c r="T64" s="28"/>
      <c r="U64" s="29"/>
    </row>
    <row r="65" spans="8:21" ht="16.2" customHeight="1" x14ac:dyDescent="0.2">
      <c r="H65" s="25"/>
      <c r="J65" s="27"/>
      <c r="K65" s="27"/>
      <c r="M65" s="27"/>
      <c r="O65" s="27"/>
      <c r="P65" s="27"/>
      <c r="Q65" s="27"/>
      <c r="T65" s="28"/>
      <c r="U65" s="29"/>
    </row>
    <row r="66" spans="8:21" ht="16.2" customHeight="1" x14ac:dyDescent="0.2">
      <c r="H66" s="25"/>
      <c r="J66" s="26"/>
      <c r="M66" s="27"/>
      <c r="N66" s="27"/>
    </row>
    <row r="67" spans="8:21" ht="16.2" customHeight="1" x14ac:dyDescent="0.2">
      <c r="H67" s="25"/>
    </row>
    <row r="68" spans="8:21" ht="16.2" customHeight="1" x14ac:dyDescent="0.2">
      <c r="H68" s="25"/>
      <c r="J68" s="30"/>
      <c r="K68" s="30"/>
      <c r="L68" s="30"/>
      <c r="M68" s="31"/>
      <c r="N68" s="31"/>
      <c r="O68" s="31"/>
    </row>
    <row r="69" spans="8:21" ht="16.2" customHeight="1" x14ac:dyDescent="0.2">
      <c r="H69" s="25"/>
      <c r="J69" s="32"/>
      <c r="K69" s="33"/>
      <c r="L69" s="34"/>
      <c r="O69" s="27"/>
    </row>
    <row r="70" spans="8:21" ht="16.2" customHeight="1" x14ac:dyDescent="0.2">
      <c r="H70" s="25"/>
      <c r="J70" s="33"/>
      <c r="K70" s="33"/>
      <c r="L70" s="34"/>
      <c r="O70" s="27"/>
    </row>
    <row r="71" spans="8:21" ht="16.2" customHeight="1" x14ac:dyDescent="0.2">
      <c r="H71" s="25"/>
      <c r="J71" s="33"/>
      <c r="K71" s="33"/>
      <c r="L71" s="34"/>
      <c r="O71" s="27"/>
    </row>
    <row r="72" spans="8:21" ht="16.2" customHeight="1" x14ac:dyDescent="0.2">
      <c r="H72" s="25"/>
      <c r="J72" s="33"/>
      <c r="K72" s="33"/>
      <c r="L72" s="34"/>
      <c r="O72" s="27"/>
    </row>
    <row r="73" spans="8:21" ht="16.2" customHeight="1" x14ac:dyDescent="0.2">
      <c r="H73" s="25"/>
      <c r="J73" s="33"/>
      <c r="K73" s="33"/>
      <c r="L73" s="34"/>
      <c r="O73" s="27"/>
    </row>
    <row r="74" spans="8:21" ht="16.2" customHeight="1" x14ac:dyDescent="0.2">
      <c r="H74" s="25"/>
      <c r="J74" s="33"/>
      <c r="K74" s="33"/>
      <c r="L74" s="34"/>
      <c r="O74" s="27"/>
    </row>
    <row r="75" spans="8:21" ht="16.2" customHeight="1" x14ac:dyDescent="0.2">
      <c r="H75" s="25"/>
      <c r="J75" s="33"/>
      <c r="K75" s="33"/>
      <c r="L75" s="34"/>
      <c r="O75" s="27"/>
    </row>
    <row r="76" spans="8:21" ht="16.2" customHeight="1" x14ac:dyDescent="0.2">
      <c r="H76" s="25"/>
      <c r="J76" s="33"/>
      <c r="K76" s="33"/>
      <c r="L76" s="34"/>
      <c r="O76" s="27"/>
    </row>
    <row r="77" spans="8:21" ht="16.2" customHeight="1" x14ac:dyDescent="0.2">
      <c r="H77" s="25"/>
      <c r="J77" s="33"/>
      <c r="K77" s="33"/>
      <c r="L77" s="34"/>
      <c r="O77" s="27"/>
    </row>
    <row r="78" spans="8:21" ht="16.2" customHeight="1" x14ac:dyDescent="0.2">
      <c r="H78" s="25"/>
      <c r="J78" s="33"/>
      <c r="K78" s="33"/>
      <c r="L78" s="34"/>
      <c r="O78" s="27"/>
    </row>
    <row r="79" spans="8:21" ht="16.2" customHeight="1" x14ac:dyDescent="0.2">
      <c r="H79" s="25"/>
      <c r="J79" s="33"/>
      <c r="K79" s="33"/>
      <c r="L79" s="34"/>
      <c r="M79" s="35"/>
      <c r="N79" s="33"/>
      <c r="O79" s="33"/>
    </row>
    <row r="80" spans="8:21" ht="16.2" customHeight="1" x14ac:dyDescent="0.2">
      <c r="H80" s="25"/>
    </row>
    <row r="81" spans="8:8" ht="16.2" customHeight="1" x14ac:dyDescent="0.2">
      <c r="H81" s="25"/>
    </row>
    <row r="82" spans="8:8" ht="16.2" customHeight="1" x14ac:dyDescent="0.2">
      <c r="H82" s="25"/>
    </row>
    <row r="83" spans="8:8" ht="16.2" customHeight="1" x14ac:dyDescent="0.2">
      <c r="H83" s="25"/>
    </row>
    <row r="84" spans="8:8" ht="16.2" customHeight="1" x14ac:dyDescent="0.2">
      <c r="H84" s="25"/>
    </row>
    <row r="85" spans="8:8" ht="16.2" customHeight="1" x14ac:dyDescent="0.2">
      <c r="H85" s="25"/>
    </row>
    <row r="86" spans="8:8" ht="16.2" customHeight="1" x14ac:dyDescent="0.2">
      <c r="H86" s="25"/>
    </row>
    <row r="87" spans="8:8" ht="16.2" customHeight="1" x14ac:dyDescent="0.2">
      <c r="H87" s="25"/>
    </row>
    <row r="88" spans="8:8" ht="16.2" customHeight="1" x14ac:dyDescent="0.2">
      <c r="H88" s="25"/>
    </row>
    <row r="89" spans="8:8" ht="16.2" customHeight="1" x14ac:dyDescent="0.2">
      <c r="H89" s="25"/>
    </row>
    <row r="90" spans="8:8" ht="16.2" customHeight="1" x14ac:dyDescent="0.2">
      <c r="H90" s="25"/>
    </row>
    <row r="91" spans="8:8" ht="16.2" customHeight="1" x14ac:dyDescent="0.2">
      <c r="H91" s="25"/>
    </row>
    <row r="92" spans="8:8" ht="16.2" customHeight="1" x14ac:dyDescent="0.2">
      <c r="H92" s="25"/>
    </row>
    <row r="93" spans="8:8" ht="16.2" customHeight="1" x14ac:dyDescent="0.2">
      <c r="H93" s="25"/>
    </row>
    <row r="94" spans="8:8" ht="16.2" customHeight="1" x14ac:dyDescent="0.2">
      <c r="H94" s="25"/>
    </row>
    <row r="95" spans="8:8" ht="16.2" customHeight="1" x14ac:dyDescent="0.2">
      <c r="H95" s="25"/>
    </row>
    <row r="96" spans="8:8" ht="16.2" customHeight="1" x14ac:dyDescent="0.2">
      <c r="H96" s="25"/>
    </row>
    <row r="97" spans="3:8" ht="16.2" customHeight="1" x14ac:dyDescent="0.2">
      <c r="H97" s="25"/>
    </row>
    <row r="98" spans="3:8" ht="16.2" customHeight="1" x14ac:dyDescent="0.2">
      <c r="H98" s="25"/>
    </row>
    <row r="99" spans="3:8" ht="16.2" customHeight="1" x14ac:dyDescent="0.2">
      <c r="H99" s="25"/>
    </row>
    <row r="100" spans="3:8" ht="16.2" customHeight="1" x14ac:dyDescent="0.2">
      <c r="H100" s="25"/>
    </row>
    <row r="101" spans="3:8" ht="16.2" customHeight="1" x14ac:dyDescent="0.2">
      <c r="H101" s="25"/>
    </row>
    <row r="102" spans="3:8" ht="16.2" customHeight="1" x14ac:dyDescent="0.2">
      <c r="H102" s="25"/>
    </row>
    <row r="103" spans="3:8" ht="16.2" customHeight="1" x14ac:dyDescent="0.2">
      <c r="H103" s="25"/>
    </row>
    <row r="104" spans="3:8" ht="16.2" customHeight="1" x14ac:dyDescent="0.2">
      <c r="H104" s="25"/>
    </row>
    <row r="105" spans="3:8" ht="16.2" customHeight="1" x14ac:dyDescent="0.2">
      <c r="H105" s="25"/>
    </row>
    <row r="106" spans="3:8" ht="16.2" customHeight="1" x14ac:dyDescent="0.2">
      <c r="H106" s="25"/>
    </row>
    <row r="107" spans="3:8" ht="16.2" customHeight="1" x14ac:dyDescent="0.2">
      <c r="H107" s="25"/>
    </row>
    <row r="108" spans="3:8" ht="16.2" customHeight="1" x14ac:dyDescent="0.2">
      <c r="C108" s="36"/>
      <c r="D108" s="36"/>
      <c r="E108" s="36"/>
      <c r="F108" s="36"/>
      <c r="H108" s="25"/>
    </row>
    <row r="109" spans="3:8" ht="16.2" customHeight="1" x14ac:dyDescent="0.2">
      <c r="H109" s="25"/>
    </row>
    <row r="110" spans="3:8" ht="16.2" customHeight="1" x14ac:dyDescent="0.2">
      <c r="H110" s="25"/>
    </row>
    <row r="111" spans="3:8" ht="16.2" customHeight="1" x14ac:dyDescent="0.2">
      <c r="H111" s="25"/>
    </row>
    <row r="112" spans="3:8" ht="16.2" customHeight="1" x14ac:dyDescent="0.2">
      <c r="H112" s="25"/>
    </row>
    <row r="113" spans="8:8" ht="16.2" customHeight="1" x14ac:dyDescent="0.2">
      <c r="H113" s="25"/>
    </row>
    <row r="114" spans="8:8" ht="16.2" customHeight="1" x14ac:dyDescent="0.2">
      <c r="H114" s="25"/>
    </row>
    <row r="115" spans="8:8" ht="16.2" customHeight="1" x14ac:dyDescent="0.2">
      <c r="H115" s="25"/>
    </row>
    <row r="116" spans="8:8" ht="16.2" customHeight="1" x14ac:dyDescent="0.2">
      <c r="H116" s="25"/>
    </row>
    <row r="117" spans="8:8" ht="16.2" customHeight="1" x14ac:dyDescent="0.2">
      <c r="H117" s="25"/>
    </row>
    <row r="118" spans="8:8" ht="16.2" customHeight="1" x14ac:dyDescent="0.2">
      <c r="H118" s="25"/>
    </row>
    <row r="119" spans="8:8" ht="16.2" customHeight="1" x14ac:dyDescent="0.2">
      <c r="H119" s="25"/>
    </row>
  </sheetData>
  <sortState xmlns:xlrd2="http://schemas.microsoft.com/office/spreadsheetml/2017/richdata2" ref="A2:A5">
    <sortCondition ref="A2:A5"/>
  </sortState>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A806-5F23-4284-9D57-95B0207D09A0}">
  <sheetPr codeName="Sheet4"/>
  <dimension ref="A1:U119"/>
  <sheetViews>
    <sheetView zoomScale="152" zoomScaleNormal="100" workbookViewId="0">
      <selection activeCell="A2" sqref="A2"/>
    </sheetView>
  </sheetViews>
  <sheetFormatPr defaultColWidth="9.5546875" defaultRowHeight="16.2" customHeight="1" x14ac:dyDescent="0.2"/>
  <cols>
    <col min="1" max="4" width="9.5546875" style="22" customWidth="1"/>
    <col min="5" max="5" width="10.33203125" style="22" customWidth="1"/>
    <col min="6" max="33" width="9.5546875" style="22" customWidth="1"/>
    <col min="34" max="16384" width="9.5546875" style="22"/>
  </cols>
  <sheetData>
    <row r="1" spans="1:10" ht="16.2" customHeight="1" x14ac:dyDescent="0.2">
      <c r="B1" s="22">
        <v>1</v>
      </c>
      <c r="C1" s="23" t="str">
        <f>Sheet1!B2</f>
        <v>EN</v>
      </c>
      <c r="D1" s="23" t="str">
        <f>Sheet1!B3</f>
        <v>SP</v>
      </c>
      <c r="E1" s="23" t="str">
        <f>Sheet1!B4</f>
        <v>FR</v>
      </c>
      <c r="F1" s="23" t="str">
        <f>Sheet1!B5</f>
        <v>PT</v>
      </c>
      <c r="G1" s="24" t="s">
        <v>196</v>
      </c>
      <c r="H1" s="24" t="s">
        <v>195</v>
      </c>
      <c r="I1" s="23" t="s">
        <v>70</v>
      </c>
      <c r="J1" s="23"/>
    </row>
    <row r="2" spans="1:10" ht="16.2" customHeight="1" x14ac:dyDescent="0.2">
      <c r="B2" s="22">
        <f>B1+1</f>
        <v>2</v>
      </c>
      <c r="C2" s="22" t="s">
        <v>469</v>
      </c>
      <c r="D2" s="22" t="s">
        <v>470</v>
      </c>
      <c r="E2" s="22" t="s">
        <v>475</v>
      </c>
      <c r="F2" s="22" t="s">
        <v>474</v>
      </c>
      <c r="G2" s="22" t="str">
        <f>HLOOKUP(Sheet1!$A$29,Sheet2!$C$1:$F$509,B2,FALSE)</f>
        <v>Seleccione el país productor de banano:</v>
      </c>
      <c r="H2" s="22" t="s">
        <v>70</v>
      </c>
    </row>
    <row r="3" spans="1:10" ht="16.2" customHeight="1" x14ac:dyDescent="0.2">
      <c r="B3" s="22">
        <f t="shared" ref="B3:B71" si="0">B2+1</f>
        <v>3</v>
      </c>
      <c r="C3" s="22" t="s">
        <v>190</v>
      </c>
      <c r="D3" s="22" t="s">
        <v>191</v>
      </c>
      <c r="E3" s="22" t="s">
        <v>192</v>
      </c>
      <c r="F3" s="22" t="s">
        <v>197</v>
      </c>
      <c r="G3" s="22" t="str">
        <f>HLOOKUP(Sheet1!$A$29,Sheet2!$C$1:$F$509,B3,FALSE)</f>
        <v>Indique si su plantación de banano cuenta con certificación orgánica:</v>
      </c>
      <c r="H3" s="22" t="s">
        <v>70</v>
      </c>
    </row>
    <row r="4" spans="1:10" ht="16.2" customHeight="1" x14ac:dyDescent="0.2">
      <c r="B4" s="22">
        <f t="shared" si="0"/>
        <v>4</v>
      </c>
      <c r="C4" s="22" t="s">
        <v>29</v>
      </c>
      <c r="D4" s="22" t="s">
        <v>1</v>
      </c>
      <c r="E4" s="22" t="s">
        <v>26</v>
      </c>
      <c r="F4" s="22" t="s">
        <v>193</v>
      </c>
      <c r="G4" s="22" t="s">
        <v>495</v>
      </c>
      <c r="H4" s="22" t="str">
        <f>IF(ISERROR(HLOOKUP(EC!$G$6,Sheet2!$C$4:$F$4,1,FALSE)),"conventional","organic")</f>
        <v>conventional</v>
      </c>
      <c r="I4" s="22" t="str">
        <f>IF(H4="organic",G6,G7)</f>
        <v>banano convencional</v>
      </c>
      <c r="J4" s="22" t="s">
        <v>70</v>
      </c>
    </row>
    <row r="5" spans="1:10" ht="16.2" customHeight="1" x14ac:dyDescent="0.2">
      <c r="B5" s="22">
        <f t="shared" si="0"/>
        <v>5</v>
      </c>
      <c r="C5" s="22" t="s">
        <v>2</v>
      </c>
      <c r="D5" s="22" t="s">
        <v>2</v>
      </c>
      <c r="E5" s="22" t="s">
        <v>27</v>
      </c>
      <c r="F5" s="22" t="s">
        <v>194</v>
      </c>
      <c r="G5" s="22" t="s">
        <v>496</v>
      </c>
    </row>
    <row r="6" spans="1:10" ht="16.2" customHeight="1" x14ac:dyDescent="0.2">
      <c r="B6" s="22">
        <f t="shared" si="0"/>
        <v>6</v>
      </c>
      <c r="C6" s="22" t="s">
        <v>208</v>
      </c>
      <c r="D6" s="22" t="s">
        <v>212</v>
      </c>
      <c r="E6" s="22" t="s">
        <v>211</v>
      </c>
      <c r="F6" s="22" t="s">
        <v>214</v>
      </c>
      <c r="G6" s="22" t="str">
        <f>HLOOKUP(Sheet1!$A$29,Sheet2!$C$1:$F$509,B6,FALSE)</f>
        <v>banano orgánico</v>
      </c>
      <c r="H6" s="22" t="s">
        <v>70</v>
      </c>
    </row>
    <row r="7" spans="1:10" ht="16.2" customHeight="1" x14ac:dyDescent="0.2">
      <c r="B7" s="22">
        <f t="shared" si="0"/>
        <v>7</v>
      </c>
      <c r="C7" s="22" t="s">
        <v>209</v>
      </c>
      <c r="D7" s="22" t="s">
        <v>210</v>
      </c>
      <c r="E7" s="22" t="s">
        <v>213</v>
      </c>
      <c r="F7" s="22" t="s">
        <v>215</v>
      </c>
      <c r="G7" s="22" t="str">
        <f>HLOOKUP(Sheet1!$A$29,Sheet2!$C$1:$F$509,B7,FALSE)</f>
        <v>banano convencional</v>
      </c>
      <c r="H7" s="22" t="s">
        <v>70</v>
      </c>
    </row>
    <row r="8" spans="1:10" ht="16.2" customHeight="1" x14ac:dyDescent="0.2">
      <c r="B8" s="22">
        <f t="shared" si="0"/>
        <v>8</v>
      </c>
      <c r="C8" s="22" t="s">
        <v>397</v>
      </c>
      <c r="D8" s="22" t="s">
        <v>398</v>
      </c>
      <c r="E8" s="22" t="s">
        <v>399</v>
      </c>
      <c r="F8" s="22" t="s">
        <v>400</v>
      </c>
      <c r="G8" s="22" t="str">
        <f>HLOOKUP(Sheet1!$A$29,Sheet2!$C$1:$F$509,B8,FALSE)</f>
        <v xml:space="preserve">Formulario 3.1.4 </v>
      </c>
      <c r="H8" s="22" t="s">
        <v>70</v>
      </c>
    </row>
    <row r="9" spans="1:10" ht="16.2" customHeight="1" x14ac:dyDescent="0.2">
      <c r="B9" s="22">
        <f t="shared" si="0"/>
        <v>9</v>
      </c>
      <c r="C9" s="22" t="str">
        <f>IF(H4="organic",
"for data reporting for "&amp;C6&amp;" plantations from "&amp;Sheet1!D29,
"for data reporting for "&amp;C7&amp;" plantations from "&amp;Sheet1!D29)</f>
        <v>for data reporting for conventional banana plantations from 0</v>
      </c>
      <c r="D9" s="22" t="str">
        <f>IF(H4="organic",
"para el reporte de datos para plantaciones de "&amp;D6&amp;" de "&amp;Sheet1!D29,
"para el reporte de datos para plantaciones de "&amp;D7&amp;" de "&amp;Sheet1!D29)</f>
        <v>para el reporte de datos para plantaciones de banano convencional de 0</v>
      </c>
      <c r="E9" s="22" t="str">
        <f>IF(H4="organic",
"de déclaration de données pour les plantations de "&amp;E6&amp;" en "&amp;Sheet1!D29,
"de déclaration de données pour les plantations de "&amp;E7&amp;" en "&amp;Sheet1!D29)</f>
        <v>de déclaration de données pour les plantations de banane conventionnel en 0</v>
      </c>
      <c r="F9" s="22" t="str">
        <f>IF(H4="organic",
"de reporte de dados para plantações de "&amp;F6&amp;" na "&amp;Sheet1!D29,
"de reporte de dados para plantações de "&amp;F7&amp;" na "&amp;Sheet1!D29)</f>
        <v>de reporte de dados para plantações de banana convencional na 0</v>
      </c>
      <c r="G9" s="22" t="str">
        <f>HLOOKUP(Sheet1!$A$29,Sheet2!$C$1:$F$509,B9,FALSE)</f>
        <v>para el reporte de datos para plantaciones de banano convencional de 0</v>
      </c>
      <c r="H9" s="22" t="s">
        <v>70</v>
      </c>
    </row>
    <row r="10" spans="1:10" ht="16.2" customHeight="1" x14ac:dyDescent="0.2">
      <c r="B10" s="22">
        <f t="shared" si="0"/>
        <v>10</v>
      </c>
      <c r="C10" s="22" t="s">
        <v>200</v>
      </c>
      <c r="D10" s="22" t="s">
        <v>201</v>
      </c>
      <c r="E10" s="22" t="s">
        <v>202</v>
      </c>
      <c r="F10" s="22" t="s">
        <v>206</v>
      </c>
      <c r="G10" s="22" t="s">
        <v>70</v>
      </c>
    </row>
    <row r="11" spans="1:10" ht="16.2" customHeight="1" x14ac:dyDescent="0.2">
      <c r="B11" s="22">
        <f t="shared" si="0"/>
        <v>11</v>
      </c>
      <c r="C11" s="22" t="s">
        <v>231</v>
      </c>
      <c r="D11" s="22" t="s">
        <v>229</v>
      </c>
      <c r="E11" s="22" t="s">
        <v>232</v>
      </c>
      <c r="F11" s="22" t="s">
        <v>230</v>
      </c>
      <c r="G11" s="22" t="s">
        <v>70</v>
      </c>
    </row>
    <row r="12" spans="1:10" ht="16.2" customHeight="1" x14ac:dyDescent="0.2">
      <c r="B12" s="22">
        <f t="shared" si="0"/>
        <v>12</v>
      </c>
      <c r="C12" s="22" t="s">
        <v>203</v>
      </c>
      <c r="D12" s="22" t="s">
        <v>204</v>
      </c>
      <c r="E12" s="22" t="s">
        <v>205</v>
      </c>
      <c r="F12" s="22" t="s">
        <v>207</v>
      </c>
      <c r="G12" s="22" t="s">
        <v>70</v>
      </c>
    </row>
    <row r="13" spans="1:10" ht="16.2" customHeight="1" x14ac:dyDescent="0.2">
      <c r="B13" s="22">
        <f t="shared" si="0"/>
        <v>13</v>
      </c>
      <c r="C13" s="22" t="str">
        <f>C10&amp;" "&amp;C11&amp;" "&amp;C12&amp;":  "&amp;Sheet1!$O$29</f>
        <v>Before filling in the form 3.1.4, please read the explanatory document on our website. To complete form 3.1.4 you will need information and support from the production, human resources and accounting areas of your Fairtrade certified organization. Once you have completed the form 3.1.4, save it under the name indicated at the end of the form 3.1.4, and send it to the Pricing Unit at:  freshfruit314reporting@fairtrade.net, copying to your producer network:  maria.trinidad@clac-comerciojusto.org</v>
      </c>
      <c r="D13" s="22" t="str">
        <f>D10&amp;" "&amp;D11&amp;" "&amp;D12&amp;":  "&amp;Sheet1!$O$29</f>
        <v>Antes de completar el formulario 3.1.4, por favor lea el documento explicativo que se encuentra en nuestra página web. Para completar el formulario 3.1.4 deberá contar con información y apoyo del área de producción, recursos humanos, y contable de su organización certificada Fairtrade. Una vez que haya completado el formulario 3.1.4, grábelo con el nombre que se indica al final del formulario, y envíelo a la Unidad de Precios, al correo electrónico:  freshfruit314reporting@fairtrade.net, poniendo en copia a su red de productores:  maria.trinidad@clac-comerciojusto.org</v>
      </c>
      <c r="E13" s="22" t="str">
        <f>E10&amp;" "&amp;E11&amp;" "&amp;E12&amp;":  "&amp;Sheet1!$O$29</f>
        <v>Avant de remplir le formulaire 3.1.4, veuillez lire le document explicatif sur notre site web.  Pour remplir le formulaire 3.1.4, vous devez disposer d'informations et du soutien des secteurs de la production, des ressources humaines et de la comptabilité de l'organisation certifiée du commerce équitable. Une fois le formulaire 3.1.4 complété, sauvegardez-le sous le nom indiqué à la fin du formulaire 3.1.4 et envoyez-le à l'Unité de tarification à l'adresse:  freshfruit314reporting@fairtrade.net, en copiant votre réseau de producteurs:  maria.trinidad@clac-comerciojusto.org</v>
      </c>
      <c r="F13" s="22" t="str">
        <f>F10&amp;" "&amp;F11&amp;" "&amp;F12&amp;":  "&amp;Sheet1!$O$29</f>
        <v>Antes de preencher o formulário 3.1.4, é favor ler o documento explicativo no nosso sítio Web. Para preencher o formulário 3.1.4, é necessário ter informações e apoio das áreas de produção, recursos humanos e contabilidade da organização certificada de Comércio Justo. Depois de ter preenchido o formulário 3.1.4, guarde-o com o nome indicado no final do formulário 3.1.4 e envie-o para a Unidade de Preços em freshfruit314reporting@fairtrade.net, copiando a sua rede de produtores:  maria.trinidad@clac-comerciojusto.org</v>
      </c>
      <c r="G13" s="22" t="str">
        <f>HLOOKUP(Sheet1!$A$29,Sheet2!$C$1:$F$509,B13,FALSE)</f>
        <v>Antes de completar el formulario 3.1.4, por favor lea el documento explicativo que se encuentra en nuestra página web. Para completar el formulario 3.1.4 deberá contar con información y apoyo del área de producción, recursos humanos, y contable de su organización certificada Fairtrade. Una vez que haya completado el formulario 3.1.4, grábelo con el nombre que se indica al final del formulario, y envíelo a la Unidad de Precios, al correo electrónico:  freshfruit314reporting@fairtrade.net, poniendo en copia a su red de productores:  maria.trinidad@clac-comerciojusto.org</v>
      </c>
      <c r="H13" s="22" t="s">
        <v>70</v>
      </c>
    </row>
    <row r="14" spans="1:10" ht="16.2" customHeight="1" x14ac:dyDescent="0.2">
      <c r="B14" s="22">
        <f t="shared" si="0"/>
        <v>14</v>
      </c>
      <c r="C14" s="25" t="s">
        <v>218</v>
      </c>
      <c r="D14" s="25" t="s">
        <v>217</v>
      </c>
      <c r="E14" s="25" t="s">
        <v>219</v>
      </c>
      <c r="F14" s="25" t="s">
        <v>220</v>
      </c>
      <c r="G14" s="22" t="str">
        <f>HLOOKUP(Sheet1!$A$29,Sheet2!$C$1:$F$509,B14,FALSE)</f>
        <v>Ingrese los datos más actualizados correspondientes a un año de operaciones,
contado desde la fecha en que ingresa los datos, a un año para atrás</v>
      </c>
      <c r="H14" s="22" t="s">
        <v>70</v>
      </c>
    </row>
    <row r="15" spans="1:10" ht="16.2" customHeight="1" x14ac:dyDescent="0.2">
      <c r="A15" s="25"/>
      <c r="B15" s="22">
        <f t="shared" si="0"/>
        <v>15</v>
      </c>
      <c r="C15" s="25" t="s">
        <v>233</v>
      </c>
      <c r="D15" s="25" t="s">
        <v>234</v>
      </c>
      <c r="E15" s="25" t="s">
        <v>238</v>
      </c>
      <c r="F15" s="25" t="s">
        <v>239</v>
      </c>
      <c r="G15" s="22" t="str">
        <f>HLOOKUP(Sheet1!$A$29,Sheet2!$C$1:$F$509,B15,FALSE)</f>
        <v>Datos de contacto</v>
      </c>
      <c r="H15" s="25" t="s">
        <v>70</v>
      </c>
    </row>
    <row r="16" spans="1:10" ht="16.2" customHeight="1" x14ac:dyDescent="0.2">
      <c r="B16" s="22">
        <f t="shared" si="0"/>
        <v>16</v>
      </c>
      <c r="C16" s="22" t="s">
        <v>488</v>
      </c>
      <c r="D16" s="22" t="s">
        <v>481</v>
      </c>
      <c r="E16" s="22" t="s">
        <v>480</v>
      </c>
      <c r="F16" s="22" t="s">
        <v>476</v>
      </c>
      <c r="G16" s="22" t="str">
        <f>HLOOKUP(Sheet1!$A$29,Sheet2!$C$1:$F$509,B16,FALSE)</f>
        <v>En caso que surja la necesidad de tener que aclarar algún dato ingresado en el formulario 3.1.4, ingrese los datos de la persona de contacto. Todos los datos</v>
      </c>
      <c r="H16" s="25" t="s">
        <v>70</v>
      </c>
    </row>
    <row r="17" spans="1:8" ht="16.2" customHeight="1" x14ac:dyDescent="0.2">
      <c r="B17" s="22">
        <f t="shared" si="0"/>
        <v>17</v>
      </c>
      <c r="C17" s="22" t="s">
        <v>489</v>
      </c>
      <c r="D17" s="22" t="s">
        <v>482</v>
      </c>
      <c r="E17" s="22" t="s">
        <v>485</v>
      </c>
      <c r="F17" s="22" t="s">
        <v>477</v>
      </c>
      <c r="G17" s="22" t="str">
        <f>HLOOKUP(Sheet1!$A$29,Sheet2!$C$1:$F$509,B17,FALSE)</f>
        <v>e información reportados en el Formulario 3.1.4 son confidenciales. Solo el equipo técnico tiene acceso a ellos. Los miembros del equipo técnico están</v>
      </c>
      <c r="H17" s="25" t="s">
        <v>70</v>
      </c>
    </row>
    <row r="18" spans="1:8" ht="16.2" customHeight="1" x14ac:dyDescent="0.2">
      <c r="B18" s="22">
        <f t="shared" si="0"/>
        <v>18</v>
      </c>
      <c r="C18" s="22" t="s">
        <v>490</v>
      </c>
      <c r="D18" s="22" t="s">
        <v>483</v>
      </c>
      <c r="E18" s="22" t="s">
        <v>487</v>
      </c>
      <c r="F18" s="22" t="s">
        <v>478</v>
      </c>
      <c r="G18" s="22" t="str">
        <f>HLOOKUP(Sheet1!$A$29,Sheet2!$C$1:$F$509,B18,FALSE)</f>
        <v>legalmente obligados bajo un acuerdo de no divulgación para proteger la confidencialidad y privacidad de los datos. Ningún tercero (por ejemplo, Organización</v>
      </c>
      <c r="H18" s="25" t="s">
        <v>70</v>
      </c>
    </row>
    <row r="19" spans="1:8" ht="16.2" customHeight="1" x14ac:dyDescent="0.2">
      <c r="B19" s="22">
        <f t="shared" si="0"/>
        <v>19</v>
      </c>
      <c r="C19" s="22" t="s">
        <v>491</v>
      </c>
      <c r="D19" s="22" t="s">
        <v>484</v>
      </c>
      <c r="E19" s="22" t="s">
        <v>486</v>
      </c>
      <c r="F19" s="22" t="s">
        <v>479</v>
      </c>
      <c r="G19" s="22" t="str">
        <f>HLOOKUP(Sheet1!$A$29,Sheet2!$C$1:$F$509,B19,FALSE)</f>
        <v>Nacional Fairtrade o comerciante) puede acceder a sus datos, a menos que usted dé expresamente su consentimiento por escrito para compartirlos.</v>
      </c>
      <c r="H19" s="25" t="s">
        <v>70</v>
      </c>
    </row>
    <row r="20" spans="1:8" ht="16.2" customHeight="1" x14ac:dyDescent="0.2">
      <c r="B20" s="22">
        <f t="shared" si="0"/>
        <v>20</v>
      </c>
      <c r="C20" s="22" t="s">
        <v>227</v>
      </c>
      <c r="D20" s="22" t="s">
        <v>221</v>
      </c>
      <c r="E20" s="22" t="s">
        <v>225</v>
      </c>
      <c r="F20" s="22" t="s">
        <v>223</v>
      </c>
      <c r="G20" s="22" t="str">
        <f>HLOOKUP(Sheet1!$A$29,Sheet2!$C$1:$F$509,B20,FALSE)</f>
        <v>Nombre de la persona de contacto:</v>
      </c>
      <c r="H20" s="25" t="s">
        <v>70</v>
      </c>
    </row>
    <row r="21" spans="1:8" ht="16.2" customHeight="1" x14ac:dyDescent="0.2">
      <c r="B21" s="22">
        <f t="shared" si="0"/>
        <v>21</v>
      </c>
      <c r="C21" s="22" t="s">
        <v>228</v>
      </c>
      <c r="D21" s="22" t="s">
        <v>222</v>
      </c>
      <c r="E21" s="22" t="s">
        <v>226</v>
      </c>
      <c r="F21" s="22" t="s">
        <v>224</v>
      </c>
      <c r="G21" s="22" t="str">
        <f>HLOOKUP(Sheet1!$A$29,Sheet2!$C$1:$F$509,B21,FALSE)</f>
        <v>Whatsapp de la persona de contacto:</v>
      </c>
      <c r="H21" s="25" t="s">
        <v>70</v>
      </c>
    </row>
    <row r="22" spans="1:8" ht="16.2" customHeight="1" x14ac:dyDescent="0.2">
      <c r="B22" s="22">
        <f t="shared" si="0"/>
        <v>22</v>
      </c>
      <c r="C22" s="22" t="s">
        <v>236</v>
      </c>
      <c r="D22" s="22" t="s">
        <v>235</v>
      </c>
      <c r="E22" s="22" t="s">
        <v>241</v>
      </c>
      <c r="F22" s="22" t="s">
        <v>240</v>
      </c>
      <c r="G22" s="22" t="str">
        <f>HLOOKUP(Sheet1!$A$29,Sheet2!$C$1:$F$509,B22,FALSE)</f>
        <v>Correo electrónico de la persona de contacto:</v>
      </c>
      <c r="H22" s="25" t="s">
        <v>70</v>
      </c>
    </row>
    <row r="23" spans="1:8" ht="16.2" customHeight="1" x14ac:dyDescent="0.2">
      <c r="A23" s="25"/>
      <c r="B23" s="22">
        <f t="shared" si="0"/>
        <v>23</v>
      </c>
      <c r="C23" s="25" t="s">
        <v>244</v>
      </c>
      <c r="D23" s="25" t="s">
        <v>237</v>
      </c>
      <c r="E23" s="25" t="s">
        <v>242</v>
      </c>
      <c r="F23" s="25" t="s">
        <v>243</v>
      </c>
      <c r="G23" s="22" t="str">
        <f>HLOOKUP(Sheet1!$A$29,Sheet2!$C$1:$F$509,B23,FALSE)</f>
        <v>Identificacion de la plantación de banano con certificación Fairtrade</v>
      </c>
      <c r="H23" s="22" t="s">
        <v>70</v>
      </c>
    </row>
    <row r="24" spans="1:8" ht="16.2" customHeight="1" x14ac:dyDescent="0.2">
      <c r="B24" s="22">
        <f t="shared" si="0"/>
        <v>24</v>
      </c>
      <c r="C24" s="25" t="s">
        <v>216</v>
      </c>
      <c r="D24" s="25" t="s">
        <v>261</v>
      </c>
      <c r="E24" s="25" t="s">
        <v>262</v>
      </c>
      <c r="F24" s="25" t="s">
        <v>263</v>
      </c>
      <c r="G24" s="22" t="str">
        <f>HLOOKUP(Sheet1!$A$29,Sheet2!$C$1:$F$509,B24,FALSE)</f>
        <v>Ingrese su número FLOid:</v>
      </c>
      <c r="H24" s="25" t="s">
        <v>70</v>
      </c>
    </row>
    <row r="25" spans="1:8" ht="16.2" customHeight="1" x14ac:dyDescent="0.2">
      <c r="B25" s="22">
        <f t="shared" si="0"/>
        <v>25</v>
      </c>
      <c r="C25" s="22" t="str">
        <f>"Data production of "&amp;I4</f>
        <v>Data production of banano convencional</v>
      </c>
      <c r="D25" s="22" t="str">
        <f>"Datos de producción de "&amp;I4</f>
        <v>Datos de producción de banano convencional</v>
      </c>
      <c r="E25" s="22" t="str">
        <f>"Données sur la production de "&amp;I4</f>
        <v>Données sur la production de banano convencional</v>
      </c>
      <c r="F25" s="22" t="str">
        <f>"Dados sobre a produção de "&amp;I4</f>
        <v>Dados sobre a produção de banano convencional</v>
      </c>
      <c r="G25" s="22" t="str">
        <f>HLOOKUP(Sheet1!$A$29,Sheet2!$C$1:$F$509,B25,FALSE)</f>
        <v>Datos de producción de banano convencional</v>
      </c>
      <c r="H25" s="25" t="s">
        <v>70</v>
      </c>
    </row>
    <row r="26" spans="1:8" ht="16.2" customHeight="1" x14ac:dyDescent="0.2">
      <c r="B26" s="22">
        <f t="shared" si="0"/>
        <v>26</v>
      </c>
      <c r="C26" s="22" t="str">
        <f>"How many banana farms do you have registered under FLOid number"&amp;IF(OR(EC!D29=0,ISBLANK(EC!D29)),"?"," "&amp;EC!D29&amp;"?")</f>
        <v>How many banana farms do you have registered under FLOid number?</v>
      </c>
      <c r="D26" s="22" t="str">
        <f>"¿Cuántas fincas de banano tiene registradas con el número FLOid"&amp;IF(OR(EC!D29=0,ISBLANK(EC!D29)),"?"," "&amp;EC!D29&amp;"?")</f>
        <v>¿Cuántas fincas de banano tiene registradas con el número FLOid?</v>
      </c>
      <c r="E26" s="22" t="str">
        <f>"Combien d'exploitations bananières avez-vous enregistrées sous le numéro FLOid"&amp;IF(OR(EC!D29=0,ISBLANK(EC!D29)),"?"," "&amp;EC!D29&amp;"?")</f>
        <v>Combien d'exploitations bananières avez-vous enregistrées sous le numéro FLOid?</v>
      </c>
      <c r="F26" s="22" t="str">
        <f>"¿Cuántas fincas de banano tiene registradas con el número FLOid"&amp;IF(OR(EC!F29=0,ISBLANK(EC!F29)),"?"," "&amp;EC!F29&amp;"?")</f>
        <v>¿Cuántas fincas de banano tiene registradas con el número FLOid?</v>
      </c>
      <c r="G26" s="22" t="str">
        <f>HLOOKUP(Sheet1!$A$29,Sheet2!$C$1:$F$509,B26,FALSE)</f>
        <v>¿Cuántas fincas de banano tiene registradas con el número FLOid?</v>
      </c>
      <c r="H26" s="25" t="s">
        <v>70</v>
      </c>
    </row>
    <row r="27" spans="1:8" ht="16.2" customHeight="1" x14ac:dyDescent="0.2">
      <c r="B27" s="22">
        <f t="shared" si="0"/>
        <v>27</v>
      </c>
      <c r="C27" s="22" t="s">
        <v>249</v>
      </c>
      <c r="D27" s="22" t="s">
        <v>250</v>
      </c>
      <c r="E27" s="22" t="s">
        <v>251</v>
      </c>
      <c r="F27" s="22" t="s">
        <v>252</v>
      </c>
      <c r="G27" s="22" t="str">
        <f>HLOOKUP(Sheet1!$A$29,Sheet2!$C$1:$F$509,B27,FALSE)</f>
        <v>Área en producción:</v>
      </c>
      <c r="H27" s="25" t="s">
        <v>70</v>
      </c>
    </row>
    <row r="28" spans="1:8" ht="16.2" customHeight="1" x14ac:dyDescent="0.2">
      <c r="B28" s="22">
        <f t="shared" si="0"/>
        <v>28</v>
      </c>
      <c r="C28" s="22" t="str">
        <f>"(Enter the sum of the areas of all banana farms registered with the FLOid number"&amp;IF(OR(EC!D29=0,ISBLANK(EC!D29)),")"," "&amp;EC!D29&amp;")")</f>
        <v>(Enter the sum of the areas of all banana farms registered with the FLOid number)</v>
      </c>
      <c r="D28" s="22" t="str">
        <f>"(Ingrese la suma de las áreas de todas las fincas registradas con el número FLOid"&amp;IF(OR(EC!D29=0,ISBLANK(EC!D29)),")"," "&amp;EC!D29&amp;")")</f>
        <v>(Ingrese la suma de las áreas de todas las fincas registradas con el número FLOid)</v>
      </c>
      <c r="E28" s="22" t="str">
        <f>"(Indiquer la somme des superficies de toutes les exploitations enregistrées sous le numéro FLOid"&amp;IF(OR(EC!D29=0,ISBLANK(EC!D29)),")"," "&amp;EC!D29&amp;")")</f>
        <v>(Indiquer la somme des superficies de toutes les exploitations enregistrées sous le numéro FLOid)</v>
      </c>
      <c r="F28" s="22" t="str">
        <f>"(Indicar a soma das áreas de todas as explorações agrícolas registadas com o número FLOid"&amp;IF(OR(EC!D29=0,ISBLANK(EC!D29)),")"," "&amp;EC!D29&amp;")")</f>
        <v>(Indicar a soma das áreas de todas as explorações agrícolas registadas com o número FLOid)</v>
      </c>
      <c r="G28" s="22" t="str">
        <f>HLOOKUP(Sheet1!$A$29,Sheet2!$C$1:$F$509,B28,FALSE)</f>
        <v>(Ingrese la suma de las áreas de todas las fincas registradas con el número FLOid)</v>
      </c>
      <c r="H28" s="25" t="s">
        <v>70</v>
      </c>
    </row>
    <row r="29" spans="1:8" ht="16.2" customHeight="1" x14ac:dyDescent="0.2">
      <c r="B29" s="22">
        <f t="shared" si="0"/>
        <v>29</v>
      </c>
      <c r="C29" s="22" t="s">
        <v>245</v>
      </c>
      <c r="D29" s="22" t="s">
        <v>246</v>
      </c>
      <c r="E29" s="22" t="s">
        <v>247</v>
      </c>
      <c r="F29" s="22" t="s">
        <v>248</v>
      </c>
      <c r="G29" s="22" t="str">
        <f>HLOOKUP(Sheet1!$A$29,Sheet2!$C$1:$F$509,B29,FALSE)</f>
        <v>Productividad:</v>
      </c>
      <c r="H29" s="25" t="s">
        <v>70</v>
      </c>
    </row>
    <row r="30" spans="1:8" ht="16.2" customHeight="1" x14ac:dyDescent="0.2">
      <c r="B30" s="22">
        <f t="shared" si="0"/>
        <v>30</v>
      </c>
      <c r="C30" s="22" t="str">
        <f>"(Enter the representative productivity of all farms registered with the FLOid number"&amp;IF(OR(EC!D29=0,ISBLANK(EC!D29)),")"," "&amp;EC!D29&amp;")")</f>
        <v>(Enter the representative productivity of all farms registered with the FLOid number)</v>
      </c>
      <c r="D30" s="22" t="str">
        <f>"(Ingrese la productividad representativa de todas las fincas registradas con el número FLOid"&amp;IF(OR(EC!D29=0,ISBLANK(EC!D29)),")"," "&amp;EC!D29&amp;")")</f>
        <v>(Ingrese la productividad representativa de todas las fincas registradas con el número FLOid)</v>
      </c>
      <c r="E30" s="22" t="str">
        <f>"(Indiquer la productivité représentative de toutes les exploitations enregistrées sous le numéro FLOid"&amp;IF(OR(EC!D29=0,ISBLANK(EC!D29)),")"," "&amp;EC!D29&amp;")")</f>
        <v>(Indiquer la productivité représentative de toutes les exploitations enregistrées sous le numéro FLOid)</v>
      </c>
      <c r="F30" s="22" t="str">
        <f>"(Indicar a produtividade representativa de todas as explorações registadas com o número FLOid"&amp;IF(OR(EC!D29=0,ISBLANK(EC!D29)),")"," "&amp;EC!D29&amp;")")</f>
        <v>(Indicar a produtividade representativa de todas as explorações registadas com o número FLOid)</v>
      </c>
      <c r="G30" s="22" t="str">
        <f>HLOOKUP(Sheet1!$A$29,Sheet2!$C$1:$F$509,B30,FALSE)</f>
        <v>(Ingrese la productividad representativa de todas las fincas registradas con el número FLOid)</v>
      </c>
      <c r="H30" s="25" t="s">
        <v>70</v>
      </c>
    </row>
    <row r="31" spans="1:8" ht="16.2" customHeight="1" x14ac:dyDescent="0.2">
      <c r="B31" s="22">
        <f t="shared" si="0"/>
        <v>31</v>
      </c>
      <c r="C31" s="22" t="s">
        <v>256</v>
      </c>
      <c r="D31" s="22" t="s">
        <v>253</v>
      </c>
      <c r="E31" s="22" t="s">
        <v>255</v>
      </c>
      <c r="F31" s="22" t="s">
        <v>254</v>
      </c>
      <c r="G31" s="22" t="str">
        <f>HLOOKUP(Sheet1!$A$29,Sheet2!$C$1:$F$509,B31,FALSE)</f>
        <v>Producción total anual:</v>
      </c>
      <c r="H31" s="25" t="s">
        <v>70</v>
      </c>
    </row>
    <row r="32" spans="1:8" ht="16.2" customHeight="1" x14ac:dyDescent="0.2">
      <c r="B32" s="22">
        <f t="shared" si="0"/>
        <v>32</v>
      </c>
      <c r="C32" s="22" t="str">
        <f>"(Enter the sum of the annual productions of all farms registered under FLOid number"&amp;IF(OR(EC!D29=0,ISBLANK(EC!D29)),")"," "&amp;EC!D29&amp;")")</f>
        <v>(Enter the sum of the annual productions of all farms registered under FLOid number)</v>
      </c>
      <c r="D32" s="22" t="str">
        <f>"(Ingrese la suma de las producciones anuales de todas fincas registradas con el número FLOid"&amp;IF(OR(EC!D29=0,ISBLANK(EC!D29)),")"," "&amp;EC!D29&amp;")")</f>
        <v>(Ingrese la suma de las producciones anuales de todas fincas registradas con el número FLOid)</v>
      </c>
      <c r="E32" s="22" t="str">
        <f>"(Indiquer la somme des productions annuelles de toutes les exploitations enregistrées sous le numéro FLOid"&amp;IF(OR(EC!D29=0,ISBLANK(EC!D29)),")"," "&amp;EC!D29&amp;")")</f>
        <v>(Indiquer la somme des productions annuelles de toutes les exploitations enregistrées sous le numéro FLOid)</v>
      </c>
      <c r="F32" s="22" t="str">
        <f>"(Indicar a soma das produções anuais de todas as explorações inscritas no número FLOid"&amp;IF(OR(EC!D29=0,ISBLANK(EC!D29)),")"," "&amp;EC!D29&amp;")")</f>
        <v>(Indicar a soma das produções anuais de todas as explorações inscritas no número FLOid)</v>
      </c>
      <c r="G32" s="22" t="str">
        <f>HLOOKUP(Sheet1!$A$29,Sheet2!$C$1:$F$509,B32,FALSE)</f>
        <v>(Ingrese la suma de las producciones anuales de todas fincas registradas con el número FLOid)</v>
      </c>
      <c r="H32" s="25" t="s">
        <v>70</v>
      </c>
    </row>
    <row r="33" spans="2:8" ht="16.2" customHeight="1" x14ac:dyDescent="0.2">
      <c r="B33" s="22">
        <f t="shared" si="0"/>
        <v>33</v>
      </c>
      <c r="C33" s="22" t="s">
        <v>258</v>
      </c>
      <c r="D33" s="22" t="s">
        <v>257</v>
      </c>
      <c r="E33" s="22" t="s">
        <v>260</v>
      </c>
      <c r="F33" s="22" t="s">
        <v>259</v>
      </c>
      <c r="G33" s="22" t="str">
        <f>HLOOKUP(Sheet1!$A$29,Sheet2!$C$1:$F$509,B33,FALSE)</f>
        <v>Número de días de cosecha por semana:</v>
      </c>
      <c r="H33" s="25" t="s">
        <v>70</v>
      </c>
    </row>
    <row r="34" spans="2:8" ht="16.2" customHeight="1" x14ac:dyDescent="0.2">
      <c r="B34" s="22">
        <f t="shared" si="0"/>
        <v>34</v>
      </c>
      <c r="C34" s="22" t="s">
        <v>267</v>
      </c>
      <c r="D34" s="22" t="s">
        <v>264</v>
      </c>
      <c r="E34" s="22" t="s">
        <v>266</v>
      </c>
      <c r="F34" s="22" t="s">
        <v>265</v>
      </c>
      <c r="G34" s="22" t="str">
        <f>HLOOKUP(Sheet1!$A$29,Sheet2!$C$1:$F$509,B34,FALSE)</f>
        <v>Número de trabajadores</v>
      </c>
      <c r="H34" s="25" t="s">
        <v>70</v>
      </c>
    </row>
    <row r="35" spans="2:8" ht="16.2" customHeight="1" x14ac:dyDescent="0.2">
      <c r="B35" s="22">
        <f t="shared" si="0"/>
        <v>35</v>
      </c>
      <c r="C35" s="22" t="s">
        <v>273</v>
      </c>
      <c r="D35" s="22" t="s">
        <v>272</v>
      </c>
      <c r="E35" s="22" t="s">
        <v>343</v>
      </c>
      <c r="F35" s="22" t="s">
        <v>274</v>
      </c>
      <c r="G35" s="22" t="str">
        <f>HLOOKUP(Sheet1!$A$29,Sheet2!$C$1:$F$509,B35,FALSE)</f>
        <v xml:space="preserve">En las siguientes tres tablas ingrese el número de trabajadores, según: a) área de trabajo, b) estructura salarial, y c) tiempo de trabajo por semana. </v>
      </c>
      <c r="H35" s="25" t="s">
        <v>70</v>
      </c>
    </row>
    <row r="36" spans="2:8" ht="16.2" customHeight="1" x14ac:dyDescent="0.2">
      <c r="B36" s="22">
        <f t="shared" si="0"/>
        <v>36</v>
      </c>
      <c r="C36" s="22" t="str">
        <f>"You must enter the sum of the workers of all the farms registered with the FLOid number"&amp;IF(OR(EC!D29=0,ISBLANK(EC!D29)),"."," "&amp;EC!D29&amp;".")</f>
        <v>You must enter the sum of the workers of all the farms registered with the FLOid number.</v>
      </c>
      <c r="D36" s="22" t="str">
        <f>"Deberá ingresar la suma de los trabajadores de todas las fincas registradas con el número FLOid"&amp;IF(OR(EC!D29=0,ISBLANK(EC!D29)),"."," "&amp;EC!D29&amp;".")</f>
        <v>Deberá ingresar la suma de los trabajadores de todas las fincas registradas con el número FLOid.</v>
      </c>
      <c r="E36" s="22" t="str">
        <f>"travail hebdomadaire. Vous devez indiquer la somme des travailleurs de toutes les exploitations enregistrées sous le numéro FLOid"&amp;IF(OR(EC!D29=0,ISBLANK(EC!D29)),"."," "&amp;EC!D29&amp;".")</f>
        <v>travail hebdomadaire. Vous devez indiquer la somme des travailleurs de toutes les exploitations enregistrées sous le numéro FLOid.</v>
      </c>
      <c r="F36" s="22" t="str">
        <f>"Deberá ingresar la suma de los trabajadores de todas las fincas registradas con el número FLOid"&amp;IF(OR(EC!D29=0,ISBLANK(EC!D29)),"."," "&amp;EC!D29&amp;".")</f>
        <v>Deberá ingresar la suma de los trabajadores de todas las fincas registradas con el número FLOid.</v>
      </c>
      <c r="G36" s="22" t="str">
        <f>HLOOKUP(Sheet1!$A$29,Sheet2!$C$1:$F$509,B36,FALSE)</f>
        <v>Deberá ingresar la suma de los trabajadores de todas las fincas registradas con el número FLOid.</v>
      </c>
      <c r="H36" s="25" t="s">
        <v>70</v>
      </c>
    </row>
    <row r="37" spans="2:8" ht="16.2" customHeight="1" x14ac:dyDescent="0.2">
      <c r="B37" s="22">
        <f t="shared" si="0"/>
        <v>37</v>
      </c>
      <c r="C37" s="22" t="s">
        <v>341</v>
      </c>
      <c r="D37" s="22" t="s">
        <v>335</v>
      </c>
      <c r="E37" s="22" t="s">
        <v>338</v>
      </c>
      <c r="F37" s="22" t="s">
        <v>339</v>
      </c>
      <c r="G37" s="22" t="str">
        <f>HLOOKUP(Sheet1!$A$29,Sheet2!$C$1:$F$509,B37,FALSE)</f>
        <v>IMPORTANTE: Los números totales de hombres contratados, hombres subcontratados, mujeres contratadas,</v>
      </c>
      <c r="H37" s="25" t="s">
        <v>70</v>
      </c>
    </row>
    <row r="38" spans="2:8" ht="16.2" customHeight="1" x14ac:dyDescent="0.2">
      <c r="B38" s="22">
        <f t="shared" si="0"/>
        <v>38</v>
      </c>
      <c r="C38" s="22" t="s">
        <v>342</v>
      </c>
      <c r="D38" s="22" t="s">
        <v>336</v>
      </c>
      <c r="E38" s="22" t="s">
        <v>337</v>
      </c>
      <c r="F38" s="22" t="s">
        <v>340</v>
      </c>
      <c r="G38" s="22" t="str">
        <f>HLOOKUP(Sheet1!$A$29,Sheet2!$C$1:$F$509,B38,FALSE)</f>
        <v>y mujeres subcontratadas, de las tres tablas, deben coincidir. Asegúrese de que ocurra.</v>
      </c>
      <c r="H38" s="25" t="s">
        <v>70</v>
      </c>
    </row>
    <row r="39" spans="2:8" ht="16.2" customHeight="1" x14ac:dyDescent="0.2">
      <c r="B39" s="22">
        <f t="shared" si="0"/>
        <v>39</v>
      </c>
      <c r="C39" s="22" t="s">
        <v>275</v>
      </c>
      <c r="D39" s="22" t="s">
        <v>277</v>
      </c>
      <c r="E39" s="22" t="s">
        <v>278</v>
      </c>
      <c r="F39" s="22" t="s">
        <v>279</v>
      </c>
      <c r="G39" s="22" t="str">
        <f>HLOOKUP(Sheet1!$A$29,Sheet2!$C$1:$F$509,B39,FALSE)</f>
        <v>a) según área de trabajo</v>
      </c>
      <c r="H39" s="25" t="s">
        <v>70</v>
      </c>
    </row>
    <row r="40" spans="2:8" ht="16.2" customHeight="1" x14ac:dyDescent="0.2">
      <c r="B40" s="22">
        <f t="shared" si="0"/>
        <v>40</v>
      </c>
      <c r="C40" s="22" t="s">
        <v>76</v>
      </c>
      <c r="D40" s="22" t="s">
        <v>75</v>
      </c>
      <c r="E40" s="22" t="s">
        <v>286</v>
      </c>
      <c r="F40" s="22" t="s">
        <v>283</v>
      </c>
      <c r="G40" s="22" t="str">
        <f>HLOOKUP(Sheet1!$A$29,Sheet2!$C$1:$F$509,B40,FALSE)</f>
        <v>trabajadores de campo y cosecha</v>
      </c>
      <c r="H40" s="25" t="s">
        <v>70</v>
      </c>
    </row>
    <row r="41" spans="2:8" ht="16.2" customHeight="1" x14ac:dyDescent="0.2">
      <c r="B41" s="22">
        <f t="shared" si="0"/>
        <v>41</v>
      </c>
      <c r="C41" s="22" t="s">
        <v>288</v>
      </c>
      <c r="D41" s="22" t="s">
        <v>50</v>
      </c>
      <c r="E41" s="22" t="s">
        <v>287</v>
      </c>
      <c r="F41" s="22" t="s">
        <v>284</v>
      </c>
      <c r="G41" s="22" t="str">
        <f>HLOOKUP(Sheet1!$A$29,Sheet2!$C$1:$F$509,B41,FALSE)</f>
        <v>trabajadores de proceso</v>
      </c>
      <c r="H41" s="25" t="s">
        <v>70</v>
      </c>
    </row>
    <row r="42" spans="2:8" ht="16.2" customHeight="1" x14ac:dyDescent="0.2">
      <c r="B42" s="22">
        <f t="shared" si="0"/>
        <v>42</v>
      </c>
      <c r="C42" s="22" t="s">
        <v>91</v>
      </c>
      <c r="D42" s="22" t="s">
        <v>89</v>
      </c>
      <c r="E42" s="22" t="s">
        <v>90</v>
      </c>
      <c r="F42" s="22" t="s">
        <v>285</v>
      </c>
      <c r="G42" s="22" t="str">
        <f>HLOOKUP(Sheet1!$A$29,Sheet2!$C$1:$F$509,B42,FALSE)</f>
        <v>administración y gerencia</v>
      </c>
      <c r="H42" s="25" t="s">
        <v>70</v>
      </c>
    </row>
    <row r="43" spans="2:8" ht="16.2" customHeight="1" x14ac:dyDescent="0.2">
      <c r="B43" s="22">
        <f t="shared" si="0"/>
        <v>43</v>
      </c>
      <c r="C43" s="22" t="s">
        <v>44</v>
      </c>
      <c r="D43" s="22" t="s">
        <v>45</v>
      </c>
      <c r="E43" s="22" t="s">
        <v>43</v>
      </c>
      <c r="F43" s="22" t="s">
        <v>292</v>
      </c>
      <c r="G43" s="22" t="str">
        <f>HLOOKUP(Sheet1!$A$29,Sheet2!$C$1:$F$509,B43,FALSE)</f>
        <v>Número de hombres</v>
      </c>
      <c r="H43" s="25" t="s">
        <v>70</v>
      </c>
    </row>
    <row r="44" spans="2:8" ht="16.2" customHeight="1" x14ac:dyDescent="0.2">
      <c r="B44" s="22">
        <f t="shared" si="0"/>
        <v>44</v>
      </c>
      <c r="C44" s="22" t="s">
        <v>48</v>
      </c>
      <c r="D44" s="22" t="s">
        <v>47</v>
      </c>
      <c r="E44" s="22" t="s">
        <v>46</v>
      </c>
      <c r="F44" s="22" t="s">
        <v>293</v>
      </c>
      <c r="G44" s="22" t="str">
        <f>HLOOKUP(Sheet1!$A$29,Sheet2!$C$1:$F$509,B44,FALSE)</f>
        <v>Número de mujeres</v>
      </c>
      <c r="H44" s="25" t="s">
        <v>70</v>
      </c>
    </row>
    <row r="45" spans="2:8" ht="16.2" customHeight="1" x14ac:dyDescent="0.2">
      <c r="B45" s="22">
        <f t="shared" si="0"/>
        <v>45</v>
      </c>
      <c r="C45" s="22" t="s">
        <v>291</v>
      </c>
      <c r="D45" s="22" t="s">
        <v>77</v>
      </c>
      <c r="E45" s="22" t="s">
        <v>329</v>
      </c>
      <c r="F45" s="22" t="s">
        <v>77</v>
      </c>
      <c r="G45" s="22" t="str">
        <f>HLOOKUP(Sheet1!$A$29,Sheet2!$C$1:$F$509,B45,FALSE)</f>
        <v>contratados</v>
      </c>
      <c r="H45" s="25" t="s">
        <v>70</v>
      </c>
    </row>
    <row r="46" spans="2:8" ht="16.2" customHeight="1" x14ac:dyDescent="0.2">
      <c r="B46" s="22">
        <f t="shared" si="0"/>
        <v>46</v>
      </c>
      <c r="C46" s="22" t="s">
        <v>98</v>
      </c>
      <c r="D46" s="22" t="s">
        <v>289</v>
      </c>
      <c r="E46" s="22" t="s">
        <v>330</v>
      </c>
      <c r="F46" s="22" t="s">
        <v>97</v>
      </c>
      <c r="G46" s="22" t="str">
        <f>HLOOKUP(Sheet1!$A$29,Sheet2!$C$1:$F$509,B46,FALSE)</f>
        <v>subcontrados</v>
      </c>
      <c r="H46" s="25" t="s">
        <v>70</v>
      </c>
    </row>
    <row r="47" spans="2:8" ht="16.2" customHeight="1" x14ac:dyDescent="0.2">
      <c r="B47" s="22">
        <f t="shared" si="0"/>
        <v>47</v>
      </c>
      <c r="C47" s="22" t="s">
        <v>291</v>
      </c>
      <c r="D47" s="22" t="s">
        <v>88</v>
      </c>
      <c r="E47" s="22" t="s">
        <v>329</v>
      </c>
      <c r="F47" s="22" t="s">
        <v>88</v>
      </c>
      <c r="G47" s="22" t="str">
        <f>HLOOKUP(Sheet1!$A$29,Sheet2!$C$1:$F$509,B47,FALSE)</f>
        <v>contratadas</v>
      </c>
      <c r="H47" s="25" t="s">
        <v>70</v>
      </c>
    </row>
    <row r="48" spans="2:8" ht="16.2" customHeight="1" x14ac:dyDescent="0.2">
      <c r="B48" s="22">
        <f t="shared" si="0"/>
        <v>48</v>
      </c>
      <c r="C48" s="22" t="s">
        <v>98</v>
      </c>
      <c r="D48" s="22" t="s">
        <v>290</v>
      </c>
      <c r="E48" s="22" t="s">
        <v>330</v>
      </c>
      <c r="F48" s="22" t="s">
        <v>99</v>
      </c>
      <c r="G48" s="22" t="str">
        <f>HLOOKUP(Sheet1!$A$29,Sheet2!$C$1:$F$509,B48,FALSE)</f>
        <v>subcontradas</v>
      </c>
      <c r="H48" s="25" t="s">
        <v>70</v>
      </c>
    </row>
    <row r="49" spans="2:21" ht="16.2" customHeight="1" x14ac:dyDescent="0.2">
      <c r="B49" s="22">
        <f t="shared" si="0"/>
        <v>49</v>
      </c>
      <c r="C49" s="22" t="s">
        <v>276</v>
      </c>
      <c r="D49" s="22" t="s">
        <v>282</v>
      </c>
      <c r="E49" s="22" t="s">
        <v>280</v>
      </c>
      <c r="F49" s="22" t="s">
        <v>281</v>
      </c>
      <c r="G49" s="22" t="str">
        <f>HLOOKUP(Sheet1!$A$29,Sheet2!$C$1:$F$509,B49,FALSE)</f>
        <v>b) según estructura salarial, en base al salario devengado (salario bruto devengado, ingreso base de cotización)</v>
      </c>
      <c r="H49" s="25" t="s">
        <v>70</v>
      </c>
    </row>
    <row r="50" spans="2:21" ht="16.2" customHeight="1" x14ac:dyDescent="0.2">
      <c r="B50" s="22">
        <f t="shared" si="0"/>
        <v>50</v>
      </c>
      <c r="C50" s="22" t="s">
        <v>268</v>
      </c>
      <c r="D50" s="22" t="s">
        <v>269</v>
      </c>
      <c r="E50" s="22" t="s">
        <v>271</v>
      </c>
      <c r="F50" s="22" t="s">
        <v>270</v>
      </c>
      <c r="G50" s="22" t="str">
        <f>HLOOKUP(Sheet1!$A$29,Sheet2!$C$1:$F$509,B50,FALSE)</f>
        <v xml:space="preserve">Los rangos salariales corresponden al salario devengado, que es el valor que se toma como referencia para calcular los aportes obligatorios que el empleador debe pagar por ley por salud, pensión, riesgos laborales, aportes parafiscales, contribuciones, etc. </v>
      </c>
      <c r="H50" s="25" t="s">
        <v>70</v>
      </c>
    </row>
    <row r="51" spans="2:21" ht="16.2" customHeight="1" x14ac:dyDescent="0.2">
      <c r="B51" s="22">
        <f t="shared" si="0"/>
        <v>51</v>
      </c>
      <c r="C51" s="22" t="str">
        <f>Sheet1!N29&amp;"/month/worker"</f>
        <v>pesos/month/worker</v>
      </c>
      <c r="D51" s="26" t="str">
        <f>Sheet1!N29&amp;"/mes/trabajador"</f>
        <v>pesos/mes/trabajador</v>
      </c>
      <c r="E51" s="22" t="str">
        <f>Sheet1!N29&amp;"/mois/travailleur"</f>
        <v>pesos/mois/travailleur</v>
      </c>
      <c r="F51" s="22" t="str">
        <f>Sheet1!N29&amp;"/mês/trabalhador"</f>
        <v>pesos/mês/trabalhador</v>
      </c>
      <c r="G51" s="22" t="str">
        <f>HLOOKUP(Sheet1!$A$29,Sheet2!$C$1:$F$509,B51,FALSE)</f>
        <v>pesos/mes/trabajador</v>
      </c>
      <c r="H51" s="25" t="s">
        <v>70</v>
      </c>
    </row>
    <row r="52" spans="2:21" ht="16.2" customHeight="1" x14ac:dyDescent="0.2">
      <c r="B52" s="22">
        <f t="shared" si="0"/>
        <v>52</v>
      </c>
      <c r="C52" s="22" t="s">
        <v>294</v>
      </c>
      <c r="D52" s="26" t="s">
        <v>100</v>
      </c>
      <c r="E52" s="22" t="s">
        <v>297</v>
      </c>
      <c r="F52" s="22" t="s">
        <v>300</v>
      </c>
      <c r="G52" s="22" t="str">
        <f>HLOOKUP(Sheet1!$A$29,Sheet2!$C$1:$F$509,B52,FALSE)</f>
        <v>menor o igual que</v>
      </c>
      <c r="H52" s="25" t="s">
        <v>70</v>
      </c>
    </row>
    <row r="53" spans="2:21" ht="16.2" customHeight="1" x14ac:dyDescent="0.2">
      <c r="B53" s="22">
        <f t="shared" si="0"/>
        <v>53</v>
      </c>
      <c r="C53" s="22" t="s">
        <v>295</v>
      </c>
      <c r="D53" s="22" t="s">
        <v>73</v>
      </c>
      <c r="E53" s="22" t="s">
        <v>298</v>
      </c>
      <c r="F53" s="22" t="s">
        <v>301</v>
      </c>
      <c r="G53" s="22" t="str">
        <f>HLOOKUP(Sheet1!$A$29,Sheet2!$C$1:$F$509,B53,FALSE)</f>
        <v>mayor que</v>
      </c>
      <c r="H53" s="25" t="s">
        <v>70</v>
      </c>
    </row>
    <row r="54" spans="2:21" ht="16.2" customHeight="1" x14ac:dyDescent="0.2">
      <c r="B54" s="22">
        <f t="shared" si="0"/>
        <v>54</v>
      </c>
      <c r="C54" s="22" t="s">
        <v>296</v>
      </c>
      <c r="D54" s="22" t="s">
        <v>74</v>
      </c>
      <c r="E54" s="22" t="s">
        <v>299</v>
      </c>
      <c r="F54" s="22" t="s">
        <v>302</v>
      </c>
      <c r="G54" s="22" t="str">
        <f>HLOOKUP(Sheet1!$A$29,Sheet2!$C$1:$F$509,B54,FALSE)</f>
        <v>y menor o igual que</v>
      </c>
      <c r="H54" s="25" t="s">
        <v>70</v>
      </c>
    </row>
    <row r="55" spans="2:21" ht="16.2" customHeight="1" x14ac:dyDescent="0.2">
      <c r="B55" s="22">
        <f t="shared" si="0"/>
        <v>55</v>
      </c>
      <c r="C55" s="22" t="s">
        <v>316</v>
      </c>
      <c r="D55" s="22" t="s">
        <v>315</v>
      </c>
      <c r="E55" s="22" t="s">
        <v>318</v>
      </c>
      <c r="F55" s="22" t="s">
        <v>317</v>
      </c>
      <c r="G55" s="22" t="str">
        <f>HLOOKUP(Sheet1!$A$29,Sheet2!$C$1:$F$509,B55,FALSE)</f>
        <v>c) según tiempo trabajado, sin considerar sobretiempo</v>
      </c>
      <c r="H55" s="25" t="s">
        <v>70</v>
      </c>
    </row>
    <row r="56" spans="2:21" ht="16.2" customHeight="1" x14ac:dyDescent="0.2">
      <c r="B56" s="22">
        <f t="shared" si="0"/>
        <v>56</v>
      </c>
      <c r="C56" s="22" t="str">
        <f>C52&amp;"     "&amp;TEXT($K$56,"# ### ###")&amp;"     "&amp;C51</f>
        <v>less than or equal to            pesos/month/worker</v>
      </c>
      <c r="D56" s="22" t="str">
        <f>D52&amp;"     "&amp;TEXT($K$56,"# ### ###")&amp;"     "&amp;D51</f>
        <v>menor o igual que            pesos/mes/trabajador</v>
      </c>
      <c r="E56" s="22" t="str">
        <f>E52&amp;"     "&amp;TEXT($K$56,"# ### ###")&amp;"     "&amp;E51</f>
        <v>inférieur ou égal à            pesos/mois/travailleur</v>
      </c>
      <c r="F56" s="22" t="str">
        <f>F52&amp;"     "&amp;TEXT($K$56,"# ### ###")&amp;"     "&amp;F51</f>
        <v>menor ou igual a            pesos/mês/trabalhador</v>
      </c>
      <c r="G56" s="22" t="str">
        <f>HLOOKUP(Sheet1!$A$29,Sheet2!$C$1:$F$509,B56,FALSE)</f>
        <v>menor o igual que            pesos/mes/trabajador</v>
      </c>
      <c r="H56" s="25" t="s">
        <v>70</v>
      </c>
      <c r="I56" s="38"/>
      <c r="J56" s="27"/>
      <c r="K56" s="27"/>
      <c r="M56" s="27"/>
      <c r="O56" s="27"/>
      <c r="P56" s="27"/>
      <c r="Q56" s="27"/>
      <c r="T56" s="28"/>
      <c r="U56" s="29"/>
    </row>
    <row r="57" spans="2:21" ht="16.2" customHeight="1" x14ac:dyDescent="0.2">
      <c r="B57" s="22">
        <f t="shared" si="0"/>
        <v>57</v>
      </c>
      <c r="C57" s="22" t="str">
        <f>C53&amp;"     "&amp;TEXT($J$57,"# ### ###")&amp;"     "&amp;C54&amp;"     "&amp;TEXT($K$57,"# ### ###")&amp;"     "&amp;C51</f>
        <v>greater than            and less than or equal to            pesos/month/worker</v>
      </c>
      <c r="D57" s="22" t="str">
        <f>D53&amp;"     "&amp;TEXT($J$57,"# ### ###")&amp;"     "&amp;D54&amp;"     "&amp;TEXT($K$57,"# ### ###")&amp;"     "&amp;D51</f>
        <v>mayor que            y menor o igual que            pesos/mes/trabajador</v>
      </c>
      <c r="E57" s="22" t="str">
        <f>E53&amp;"     "&amp;TEXT($J$57,"# ### ###")&amp;"     "&amp;E54&amp;"     "&amp;TEXT($K$57,"# ### ###")&amp;"     "&amp;E51</f>
        <v>supérieur à            et inférieur ou égal à            pesos/mois/travailleur</v>
      </c>
      <c r="F57" s="22" t="str">
        <f>F53&amp;"     "&amp;TEXT($J$57,"# ### ###")&amp;"     "&amp;F54&amp;"     "&amp;TEXT($K$57,"# ### ###")&amp;"     "&amp;F51</f>
        <v>maior que            e menor ou igual a            pesos/mês/trabalhador</v>
      </c>
      <c r="G57" s="22" t="str">
        <f>HLOOKUP(Sheet1!$A$29,Sheet2!$C$1:$F$509,B57,FALSE)</f>
        <v>mayor que            y menor o igual que            pesos/mes/trabajador</v>
      </c>
      <c r="H57" s="25" t="s">
        <v>70</v>
      </c>
      <c r="I57" s="38"/>
      <c r="J57" s="27"/>
      <c r="K57" s="27"/>
      <c r="M57" s="27"/>
      <c r="O57" s="27"/>
      <c r="P57" s="27"/>
      <c r="Q57" s="27"/>
      <c r="T57" s="28"/>
      <c r="U57" s="29"/>
    </row>
    <row r="58" spans="2:21" ht="16.2" customHeight="1" x14ac:dyDescent="0.2">
      <c r="B58" s="22">
        <f t="shared" si="0"/>
        <v>58</v>
      </c>
      <c r="C58" s="22" t="str">
        <f>C53&amp;"     "&amp;TEXT($J$58,"# ### ###")&amp;"     "&amp;C54&amp;"     "&amp;TEXT($K$58,"# ### ###")&amp;"     "&amp;C51</f>
        <v>greater than            and less than or equal to            pesos/month/worker</v>
      </c>
      <c r="D58" s="22" t="str">
        <f>D53&amp;"     "&amp;TEXT($J$58,"# ### ###")&amp;"     "&amp;D54&amp;"     "&amp;TEXT($K$58,"# ### ###")&amp;"     "&amp;D51</f>
        <v>mayor que            y menor o igual que            pesos/mes/trabajador</v>
      </c>
      <c r="E58" s="22" t="str">
        <f>E53&amp;"     "&amp;TEXT($J$58,"# ### ###")&amp;"     "&amp;E54&amp;"     "&amp;TEXT($K$58,"# ### ###")&amp;"     "&amp;E51</f>
        <v>supérieur à            et inférieur ou égal à            pesos/mois/travailleur</v>
      </c>
      <c r="F58" s="22" t="str">
        <f>F53&amp;"     "&amp;TEXT($J$58,"# ### ###")&amp;"     "&amp;F54&amp;"     "&amp;TEXT($K$58,"# ### ###")&amp;"     "&amp;F51</f>
        <v>maior que            e menor ou igual a            pesos/mês/trabalhador</v>
      </c>
      <c r="G58" s="22" t="str">
        <f>HLOOKUP(Sheet1!$A$29,Sheet2!$C$1:$F$509,B58,FALSE)</f>
        <v>mayor que            y menor o igual que            pesos/mes/trabajador</v>
      </c>
      <c r="H58" s="25" t="s">
        <v>70</v>
      </c>
      <c r="I58" s="38"/>
      <c r="J58" s="27"/>
      <c r="K58" s="27"/>
      <c r="M58" s="27"/>
      <c r="O58" s="27"/>
      <c r="P58" s="27"/>
      <c r="Q58" s="27"/>
      <c r="T58" s="28"/>
      <c r="U58" s="29"/>
    </row>
    <row r="59" spans="2:21" ht="16.2" customHeight="1" x14ac:dyDescent="0.2">
      <c r="B59" s="22">
        <f t="shared" si="0"/>
        <v>59</v>
      </c>
      <c r="C59" s="22" t="str">
        <f>C53&amp;"     "&amp;TEXT($J$59,"# ### ###")&amp;"     "&amp;C54&amp;"     "&amp;TEXT($K$59,"# ### ###")&amp;"     "&amp;C51</f>
        <v>greater than            and less than or equal to            pesos/month/worker</v>
      </c>
      <c r="D59" s="22" t="str">
        <f>D53&amp;"     "&amp;TEXT($J$59,"# ### ###")&amp;"     "&amp;D54&amp;"     "&amp;TEXT($K$59,"# ### ###")&amp;"     "&amp;D51</f>
        <v>mayor que            y menor o igual que            pesos/mes/trabajador</v>
      </c>
      <c r="E59" s="22" t="str">
        <f>E53&amp;"     "&amp;TEXT($J$59,"# ### ###")&amp;"     "&amp;E54&amp;"     "&amp;TEXT($K$59,"# ### ###")&amp;"     "&amp;E51</f>
        <v>supérieur à            et inférieur ou égal à            pesos/mois/travailleur</v>
      </c>
      <c r="F59" s="22" t="str">
        <f>F53&amp;"     "&amp;TEXT($J$59,"# ### ###")&amp;"     "&amp;F54&amp;"     "&amp;TEXT($K$59,"# ### ###")&amp;"     "&amp;F51</f>
        <v>maior que            e menor ou igual a            pesos/mês/trabalhador</v>
      </c>
      <c r="G59" s="22" t="str">
        <f>HLOOKUP(Sheet1!$A$29,Sheet2!$C$1:$F$509,B59,FALSE)</f>
        <v>mayor que            y menor o igual que            pesos/mes/trabajador</v>
      </c>
      <c r="H59" s="25" t="s">
        <v>70</v>
      </c>
      <c r="I59" s="38"/>
      <c r="J59" s="27"/>
      <c r="K59" s="27"/>
      <c r="M59" s="27"/>
      <c r="O59" s="27"/>
      <c r="P59" s="27"/>
      <c r="Q59" s="27"/>
      <c r="T59" s="28"/>
      <c r="U59" s="29"/>
    </row>
    <row r="60" spans="2:21" ht="16.2" customHeight="1" x14ac:dyDescent="0.2">
      <c r="B60" s="22">
        <f t="shared" si="0"/>
        <v>60</v>
      </c>
      <c r="C60" s="22" t="str">
        <f>C53&amp;"     "&amp;TEXT($J$60,"# ### ###")&amp;"     "&amp;C54&amp;"     "&amp;TEXT($K$60,"# ### ###")&amp;"     "&amp;C51</f>
        <v>greater than            and less than or equal to            pesos/month/worker</v>
      </c>
      <c r="D60" s="22" t="str">
        <f>D53&amp;"     "&amp;TEXT($J$60,"# ### ###")&amp;"     "&amp;D54&amp;"     "&amp;TEXT($K$60,"# ### ###")&amp;"     "&amp;D51</f>
        <v>mayor que            y menor o igual que            pesos/mes/trabajador</v>
      </c>
      <c r="E60" s="22" t="str">
        <f>E53&amp;"     "&amp;TEXT($J$60,"# ### ###")&amp;"     "&amp;E54&amp;"     "&amp;TEXT($K$60,"# ### ###")&amp;"     "&amp;E51</f>
        <v>supérieur à            et inférieur ou égal à            pesos/mois/travailleur</v>
      </c>
      <c r="F60" s="22" t="str">
        <f>F53&amp;"     "&amp;TEXT($J$60,"# ### ###")&amp;"     "&amp;F54&amp;"     "&amp;TEXT($K$60,"# ### ###")&amp;"     "&amp;F51</f>
        <v>maior que            e menor ou igual a            pesos/mês/trabalhador</v>
      </c>
      <c r="G60" s="22" t="str">
        <f>HLOOKUP(Sheet1!$A$29,Sheet2!$C$1:$F$509,B60,FALSE)</f>
        <v>mayor que            y menor o igual que            pesos/mes/trabajador</v>
      </c>
      <c r="H60" s="25" t="s">
        <v>70</v>
      </c>
      <c r="I60" s="38"/>
      <c r="J60" s="27"/>
      <c r="K60" s="27"/>
      <c r="M60" s="27"/>
      <c r="O60" s="27"/>
      <c r="P60" s="27"/>
      <c r="Q60" s="27"/>
      <c r="T60" s="28"/>
      <c r="U60" s="29"/>
    </row>
    <row r="61" spans="2:21" ht="16.2" customHeight="1" x14ac:dyDescent="0.2">
      <c r="B61" s="22">
        <f t="shared" si="0"/>
        <v>61</v>
      </c>
      <c r="C61" s="22" t="str">
        <f>C53&amp;"     "&amp;TEXT($J$61,"# ### ###")&amp;"     "&amp;C54&amp;"     "&amp;TEXT($K$61,"# ### ###")&amp;"     "&amp;C51</f>
        <v>greater than            and less than or equal to            pesos/month/worker</v>
      </c>
      <c r="D61" s="22" t="str">
        <f>D53&amp;"     "&amp;TEXT($J$61,"# ### ###")&amp;"     "&amp;D54&amp;"     "&amp;TEXT($K$61,"# ### ###")&amp;"     "&amp;D51</f>
        <v>mayor que            y menor o igual que            pesos/mes/trabajador</v>
      </c>
      <c r="E61" s="22" t="str">
        <f>E53&amp;"     "&amp;TEXT($J$61,"# ### ###")&amp;"     "&amp;E54&amp;"     "&amp;TEXT($K$61,"# ### ###")&amp;"     "&amp;E51</f>
        <v>supérieur à            et inférieur ou égal à            pesos/mois/travailleur</v>
      </c>
      <c r="F61" s="22" t="str">
        <f>F53&amp;"     "&amp;TEXT($J$61,"# ### ###")&amp;"     "&amp;F54&amp;"     "&amp;TEXT($K$61,"# ### ###")&amp;"     "&amp;F51</f>
        <v>maior que            e menor ou igual a            pesos/mês/trabalhador</v>
      </c>
      <c r="G61" s="22" t="str">
        <f>HLOOKUP(Sheet1!$A$29,Sheet2!$C$1:$F$509,B61,FALSE)</f>
        <v>mayor que            y menor o igual que            pesos/mes/trabajador</v>
      </c>
      <c r="H61" s="25" t="s">
        <v>70</v>
      </c>
      <c r="I61" s="38"/>
      <c r="J61" s="27"/>
      <c r="K61" s="27"/>
      <c r="L61" s="27"/>
      <c r="M61" s="27"/>
      <c r="O61" s="27"/>
      <c r="P61" s="27"/>
      <c r="Q61" s="27"/>
      <c r="T61" s="28"/>
      <c r="U61" s="29"/>
    </row>
    <row r="62" spans="2:21" ht="16.2" customHeight="1" x14ac:dyDescent="0.2">
      <c r="B62" s="22">
        <f t="shared" si="0"/>
        <v>62</v>
      </c>
      <c r="C62" s="22" t="str">
        <f>C53&amp;"     "&amp;TEXT($J$62,"# ### ###")&amp;"     "&amp;C54&amp;"     "&amp;TEXT($K$62,"# ### ###")&amp;"     "&amp;C51</f>
        <v>greater than            and less than or equal to            pesos/month/worker</v>
      </c>
      <c r="D62" s="22" t="str">
        <f>D53&amp;"     "&amp;TEXT($J$62,"# ### ###")&amp;"     "&amp;D54&amp;"     "&amp;TEXT($K$62,"# ### ###")&amp;"     "&amp;D51</f>
        <v>mayor que            y menor o igual que            pesos/mes/trabajador</v>
      </c>
      <c r="E62" s="22" t="str">
        <f>E53&amp;"     "&amp;TEXT($J$62,"# ### ###")&amp;"     "&amp;E54&amp;"     "&amp;TEXT($K$62,"# ### ###")&amp;"     "&amp;E51</f>
        <v>supérieur à            et inférieur ou égal à            pesos/mois/travailleur</v>
      </c>
      <c r="F62" s="22" t="str">
        <f>F53&amp;"     "&amp;TEXT($J$62,"# ### ###")&amp;"     "&amp;F54&amp;"     "&amp;TEXT($K$62,"# ### ###")&amp;"     "&amp;F51</f>
        <v>maior que            e menor ou igual a            pesos/mês/trabalhador</v>
      </c>
      <c r="G62" s="22" t="str">
        <f>HLOOKUP(Sheet1!$A$29,Sheet2!$C$1:$F$509,B62,FALSE)</f>
        <v>mayor que            y menor o igual que            pesos/mes/trabajador</v>
      </c>
      <c r="H62" s="25" t="s">
        <v>70</v>
      </c>
      <c r="I62" s="38"/>
      <c r="J62" s="27"/>
      <c r="K62" s="27"/>
      <c r="M62" s="27"/>
      <c r="O62" s="27"/>
      <c r="P62" s="27"/>
      <c r="Q62" s="27"/>
      <c r="T62" s="28"/>
      <c r="U62" s="29"/>
    </row>
    <row r="63" spans="2:21" ht="16.2" customHeight="1" x14ac:dyDescent="0.2">
      <c r="B63" s="22">
        <f t="shared" si="0"/>
        <v>63</v>
      </c>
      <c r="C63" s="22" t="str">
        <f>C53&amp;"     "&amp;TEXT($J$63,"# ### ###")&amp;"     "&amp;C54&amp;"     "&amp;TEXT($K$63,"# ### ###")&amp;"     "&amp;C51</f>
        <v>greater than            and less than or equal to            pesos/month/worker</v>
      </c>
      <c r="D63" s="22" t="str">
        <f>D53&amp;"     "&amp;TEXT($J$63,"# ### ###")&amp;"     "&amp;D54&amp;"     "&amp;TEXT($K$63,"# ### ###")&amp;"     "&amp;D51</f>
        <v>mayor que            y menor o igual que            pesos/mes/trabajador</v>
      </c>
      <c r="E63" s="22" t="str">
        <f>E53&amp;"     "&amp;TEXT($J$63,"# ### ###")&amp;"     "&amp;E54&amp;"     "&amp;TEXT($K$63,"# ### ###")&amp;"     "&amp;E51</f>
        <v>supérieur à            et inférieur ou égal à            pesos/mois/travailleur</v>
      </c>
      <c r="F63" s="22" t="str">
        <f>F53&amp;"     "&amp;TEXT($J$63,"# ### ###")&amp;"     "&amp;F54&amp;"     "&amp;TEXT($K$63,"# ### ###")&amp;"     "&amp;F51</f>
        <v>maior que            e menor ou igual a            pesos/mês/trabalhador</v>
      </c>
      <c r="G63" s="22" t="str">
        <f>HLOOKUP(Sheet1!$A$29,Sheet2!$C$1:$F$509,B63,FALSE)</f>
        <v>mayor que            y menor o igual que            pesos/mes/trabajador</v>
      </c>
      <c r="H63" s="25" t="s">
        <v>70</v>
      </c>
      <c r="I63" s="38"/>
      <c r="J63" s="27"/>
      <c r="K63" s="27"/>
      <c r="M63" s="27"/>
      <c r="O63" s="27"/>
      <c r="P63" s="27"/>
      <c r="Q63" s="27"/>
      <c r="T63" s="28"/>
      <c r="U63" s="29"/>
    </row>
    <row r="64" spans="2:21" ht="16.2" customHeight="1" x14ac:dyDescent="0.2">
      <c r="B64" s="22">
        <f t="shared" si="0"/>
        <v>64</v>
      </c>
      <c r="C64" s="22" t="str">
        <f>C53&amp;"     "&amp;TEXT($J$64,"# ### ###")&amp;"     "&amp;C54&amp;"     "&amp;TEXT($K$64,"# ### ###")&amp;"     "&amp;C51</f>
        <v>greater than            and less than or equal to            pesos/month/worker</v>
      </c>
      <c r="D64" s="22" t="str">
        <f>D53&amp;"     "&amp;TEXT($J$64,"# ### ###")&amp;"     "&amp;D54&amp;"     "&amp;TEXT($K$64,"# ### ###")&amp;"     "&amp;D51</f>
        <v>mayor que            y menor o igual que            pesos/mes/trabajador</v>
      </c>
      <c r="E64" s="22" t="str">
        <f>E53&amp;"     "&amp;TEXT($J$64,"# ### ###")&amp;"     "&amp;E54&amp;"     "&amp;TEXT($K$64,"# ### ###")&amp;"     "&amp;E51</f>
        <v>supérieur à            et inférieur ou égal à            pesos/mois/travailleur</v>
      </c>
      <c r="F64" s="22" t="str">
        <f>F53&amp;"     "&amp;TEXT($J$64,"# ### ###")&amp;"     "&amp;F54&amp;"     "&amp;TEXT($K$64,"# ### ###")&amp;"     "&amp;F51</f>
        <v>maior que            e menor ou igual a            pesos/mês/trabalhador</v>
      </c>
      <c r="G64" s="22" t="str">
        <f>HLOOKUP(Sheet1!$A$29,Sheet2!$C$1:$F$509,B64,FALSE)</f>
        <v>mayor que            y menor o igual que            pesos/mes/trabajador</v>
      </c>
      <c r="H64" s="25" t="s">
        <v>70</v>
      </c>
      <c r="I64" s="38"/>
      <c r="J64" s="27"/>
      <c r="K64" s="27"/>
      <c r="M64" s="27"/>
      <c r="O64" s="27"/>
      <c r="P64" s="27"/>
      <c r="Q64" s="27"/>
      <c r="T64" s="28"/>
      <c r="U64" s="29"/>
    </row>
    <row r="65" spans="2:21" ht="16.2" customHeight="1" x14ac:dyDescent="0.2">
      <c r="B65" s="22">
        <f t="shared" si="0"/>
        <v>65</v>
      </c>
      <c r="C65" s="22" t="str">
        <f>C53&amp;"     "&amp;TEXT($J$65,"# ### ###")&amp;"     "&amp;C51</f>
        <v>greater than            pesos/month/worker</v>
      </c>
      <c r="D65" s="22" t="str">
        <f>D53&amp;"     "&amp;TEXT($J$65,"# ### ###")&amp;"     "&amp;D51</f>
        <v>mayor que            pesos/mes/trabajador</v>
      </c>
      <c r="E65" s="22" t="str">
        <f>E53&amp;"     "&amp;TEXT($J$65,"# ### ###")&amp;"     "&amp;E51</f>
        <v>supérieur à            pesos/mois/travailleur</v>
      </c>
      <c r="F65" s="22" t="str">
        <f>F53&amp;"     "&amp;TEXT($J$65,"# ### ###")&amp;"     "&amp;F51</f>
        <v>maior que            pesos/mês/trabalhador</v>
      </c>
      <c r="G65" s="22" t="str">
        <f>HLOOKUP(Sheet1!$A$29,Sheet2!$C$1:$F$509,B65,FALSE)</f>
        <v>mayor que            pesos/mes/trabajador</v>
      </c>
      <c r="H65" s="25" t="s">
        <v>70</v>
      </c>
      <c r="I65" s="38"/>
      <c r="J65" s="27"/>
      <c r="K65" s="27"/>
      <c r="M65" s="27"/>
      <c r="O65" s="27"/>
      <c r="P65" s="27"/>
      <c r="Q65" s="27"/>
      <c r="T65" s="28"/>
      <c r="U65" s="29"/>
    </row>
    <row r="66" spans="2:21" ht="16.2" customHeight="1" x14ac:dyDescent="0.2">
      <c r="B66" s="22">
        <f t="shared" si="0"/>
        <v>66</v>
      </c>
      <c r="C66" s="22" t="s">
        <v>314</v>
      </c>
      <c r="D66" s="22" t="s">
        <v>303</v>
      </c>
      <c r="E66" s="22" t="s">
        <v>308</v>
      </c>
      <c r="F66" s="22" t="s">
        <v>309</v>
      </c>
      <c r="G66" s="22" t="str">
        <f>HLOOKUP(Sheet1!$A$29,Sheet2!$C$1:$F$509,B66,FALSE)</f>
        <v>trabajando más de 5 días/semana</v>
      </c>
      <c r="H66" s="25" t="s">
        <v>70</v>
      </c>
      <c r="J66" s="26"/>
      <c r="M66" s="27"/>
      <c r="N66" s="27"/>
    </row>
    <row r="67" spans="2:21" ht="16.2" customHeight="1" x14ac:dyDescent="0.2">
      <c r="B67" s="22">
        <f t="shared" si="0"/>
        <v>67</v>
      </c>
      <c r="C67" s="22" t="s">
        <v>66</v>
      </c>
      <c r="D67" s="22" t="s">
        <v>62</v>
      </c>
      <c r="E67" s="22" t="s">
        <v>304</v>
      </c>
      <c r="F67" s="22" t="s">
        <v>310</v>
      </c>
      <c r="G67" s="22" t="str">
        <f>HLOOKUP(Sheet1!$A$29,Sheet2!$C$1:$F$509,B67,FALSE)</f>
        <v>trabajando 5 días/semana</v>
      </c>
      <c r="H67" s="25" t="s">
        <v>70</v>
      </c>
    </row>
    <row r="68" spans="2:21" ht="16.2" customHeight="1" x14ac:dyDescent="0.2">
      <c r="B68" s="22">
        <f t="shared" si="0"/>
        <v>68</v>
      </c>
      <c r="C68" s="22" t="s">
        <v>67</v>
      </c>
      <c r="D68" s="22" t="s">
        <v>63</v>
      </c>
      <c r="E68" s="22" t="s">
        <v>305</v>
      </c>
      <c r="F68" s="22" t="s">
        <v>311</v>
      </c>
      <c r="G68" s="22" t="str">
        <f>HLOOKUP(Sheet1!$A$29,Sheet2!$C$1:$F$509,B68,FALSE)</f>
        <v>trabajando 4 días/semana</v>
      </c>
      <c r="H68" s="25" t="s">
        <v>70</v>
      </c>
      <c r="J68" s="30"/>
      <c r="K68" s="30"/>
      <c r="L68" s="30"/>
      <c r="M68" s="31"/>
      <c r="N68" s="31"/>
      <c r="O68" s="31"/>
    </row>
    <row r="69" spans="2:21" ht="16.2" customHeight="1" x14ac:dyDescent="0.2">
      <c r="B69" s="22">
        <f t="shared" si="0"/>
        <v>69</v>
      </c>
      <c r="C69" s="22" t="s">
        <v>68</v>
      </c>
      <c r="D69" s="22" t="s">
        <v>64</v>
      </c>
      <c r="E69" s="22" t="s">
        <v>306</v>
      </c>
      <c r="F69" s="22" t="s">
        <v>312</v>
      </c>
      <c r="G69" s="22" t="str">
        <f>HLOOKUP(Sheet1!$A$29,Sheet2!$C$1:$F$509,B69,FALSE)</f>
        <v>trabajando 3 días/semana</v>
      </c>
      <c r="H69" s="25" t="s">
        <v>70</v>
      </c>
      <c r="J69" s="32"/>
      <c r="K69" s="33"/>
      <c r="L69" s="34"/>
      <c r="O69" s="27"/>
    </row>
    <row r="70" spans="2:21" ht="16.2" customHeight="1" x14ac:dyDescent="0.2">
      <c r="B70" s="22">
        <f t="shared" si="0"/>
        <v>70</v>
      </c>
      <c r="C70" s="22" t="s">
        <v>69</v>
      </c>
      <c r="D70" s="22" t="s">
        <v>65</v>
      </c>
      <c r="E70" s="22" t="s">
        <v>307</v>
      </c>
      <c r="F70" s="22" t="s">
        <v>313</v>
      </c>
      <c r="G70" s="22" t="str">
        <f>HLOOKUP(Sheet1!$A$29,Sheet2!$C$1:$F$509,B70,FALSE)</f>
        <v>trabajando 2 días/semana</v>
      </c>
      <c r="H70" s="25" t="s">
        <v>70</v>
      </c>
      <c r="J70" s="33"/>
      <c r="K70" s="33"/>
      <c r="L70" s="34"/>
      <c r="O70" s="27"/>
    </row>
    <row r="71" spans="2:21" ht="16.2" customHeight="1" x14ac:dyDescent="0.2">
      <c r="B71" s="22">
        <f t="shared" si="0"/>
        <v>71</v>
      </c>
      <c r="C71" s="22" t="s">
        <v>375</v>
      </c>
      <c r="D71" s="22" t="s">
        <v>374</v>
      </c>
      <c r="E71" s="22" t="s">
        <v>376</v>
      </c>
      <c r="F71" s="22" t="s">
        <v>377</v>
      </c>
      <c r="G71" s="22" t="str">
        <f>HLOOKUP(Sheet1!$A$29,Sheet2!$C$1:$F$509,B71,FALSE)</f>
        <v>trabajando 1   día/semana</v>
      </c>
      <c r="H71" s="25" t="s">
        <v>70</v>
      </c>
      <c r="J71" s="33"/>
      <c r="K71" s="33"/>
      <c r="L71" s="34"/>
      <c r="O71" s="27"/>
    </row>
    <row r="72" spans="2:21" ht="16.2" customHeight="1" x14ac:dyDescent="0.2">
      <c r="B72" s="22">
        <f t="shared" ref="B72:B111" si="1">B71+1</f>
        <v>72</v>
      </c>
      <c r="C72" s="22" t="s">
        <v>321</v>
      </c>
      <c r="D72" s="22" t="s">
        <v>511</v>
      </c>
      <c r="E72" s="22" t="s">
        <v>331</v>
      </c>
      <c r="F72" s="22" t="s">
        <v>325</v>
      </c>
      <c r="G72" s="22" t="str">
        <f>HLOOKUP(Sheet1!$A$29,Sheet2!$C$1:$F$509,B72,FALSE)</f>
        <v>Los números totales de trabajadores contratados, en las tres tablas, no coincide. Por favor corrija hasta que coincidan.</v>
      </c>
      <c r="H72" s="25" t="s">
        <v>70</v>
      </c>
      <c r="J72" s="33"/>
      <c r="K72" s="33"/>
      <c r="L72" s="34"/>
      <c r="O72" s="27"/>
    </row>
    <row r="73" spans="2:21" ht="16.2" customHeight="1" x14ac:dyDescent="0.2">
      <c r="B73" s="22">
        <f t="shared" si="1"/>
        <v>73</v>
      </c>
      <c r="C73" s="22" t="s">
        <v>322</v>
      </c>
      <c r="D73" s="22" t="s">
        <v>512</v>
      </c>
      <c r="E73" s="22" t="s">
        <v>332</v>
      </c>
      <c r="F73" s="22" t="s">
        <v>326</v>
      </c>
      <c r="G73" s="22" t="str">
        <f>HLOOKUP(Sheet1!$A$29,Sheet2!$C$1:$F$509,B73,FALSE)</f>
        <v>Los números totales de trabajadores subcontratados, en las tres tablas, no coincide. Por favor corrija hasta que coincidan.</v>
      </c>
      <c r="H73" s="25" t="s">
        <v>70</v>
      </c>
      <c r="J73" s="33"/>
      <c r="K73" s="33"/>
      <c r="L73" s="34"/>
      <c r="O73" s="27"/>
    </row>
    <row r="74" spans="2:21" ht="16.2" customHeight="1" x14ac:dyDescent="0.2">
      <c r="B74" s="22">
        <f t="shared" si="1"/>
        <v>74</v>
      </c>
      <c r="C74" s="22" t="s">
        <v>323</v>
      </c>
      <c r="D74" s="22" t="s">
        <v>319</v>
      </c>
      <c r="E74" s="22" t="s">
        <v>333</v>
      </c>
      <c r="F74" s="22" t="s">
        <v>327</v>
      </c>
      <c r="G74" s="22" t="str">
        <f>HLOOKUP(Sheet1!$A$29,Sheet2!$C$1:$F$509,B74,FALSE)</f>
        <v>Los números totales de mujeres contratadas, en las tres tablas, no coincide. Por favor corrija hasta que coincidan.</v>
      </c>
      <c r="H74" s="25" t="s">
        <v>70</v>
      </c>
      <c r="J74" s="33"/>
      <c r="K74" s="33"/>
      <c r="L74" s="34"/>
      <c r="O74" s="27"/>
    </row>
    <row r="75" spans="2:21" ht="16.2" customHeight="1" x14ac:dyDescent="0.2">
      <c r="B75" s="22">
        <f t="shared" si="1"/>
        <v>75</v>
      </c>
      <c r="C75" s="22" t="s">
        <v>324</v>
      </c>
      <c r="D75" s="22" t="s">
        <v>320</v>
      </c>
      <c r="E75" s="22" t="s">
        <v>334</v>
      </c>
      <c r="F75" s="22" t="s">
        <v>328</v>
      </c>
      <c r="G75" s="22" t="str">
        <f>HLOOKUP(Sheet1!$A$29,Sheet2!$C$1:$F$509,B75,FALSE)</f>
        <v>Los números totales de mujeres subcontratadas, en las tres tablas, no coincide. Por favor corrija hasta que coincidan.</v>
      </c>
      <c r="H75" s="25" t="s">
        <v>70</v>
      </c>
      <c r="J75" s="33"/>
      <c r="K75" s="33"/>
      <c r="L75" s="34"/>
      <c r="O75" s="27"/>
    </row>
    <row r="76" spans="2:21" ht="16.2" customHeight="1" x14ac:dyDescent="0.2">
      <c r="B76" s="22">
        <f t="shared" si="1"/>
        <v>76</v>
      </c>
      <c r="C76" s="22" t="s">
        <v>344</v>
      </c>
      <c r="D76" s="22" t="s">
        <v>345</v>
      </c>
      <c r="E76" s="22" t="s">
        <v>346</v>
      </c>
      <c r="F76" s="22" t="s">
        <v>347</v>
      </c>
      <c r="G76" s="22" t="str">
        <f>HLOOKUP(Sheet1!$A$29,Sheet2!$C$1:$F$509,B76,FALSE)</f>
        <v>Frecuencia de pago del salario del trabajador:</v>
      </c>
      <c r="H76" s="25" t="s">
        <v>70</v>
      </c>
      <c r="J76" s="33"/>
      <c r="K76" s="33"/>
      <c r="L76" s="34"/>
      <c r="O76" s="27"/>
    </row>
    <row r="77" spans="2:21" ht="16.2" customHeight="1" x14ac:dyDescent="0.2">
      <c r="B77" s="22">
        <f t="shared" si="1"/>
        <v>77</v>
      </c>
      <c r="C77" s="22" t="s">
        <v>357</v>
      </c>
      <c r="D77" s="22" t="s">
        <v>358</v>
      </c>
      <c r="E77" s="22" t="s">
        <v>360</v>
      </c>
      <c r="F77" s="22" t="s">
        <v>359</v>
      </c>
      <c r="G77" s="22" t="str">
        <f>HLOOKUP(Sheet1!$A$29,Sheet2!$C$1:$F$509,B77,FALSE)</f>
        <v>Salario</v>
      </c>
      <c r="H77" s="25" t="s">
        <v>70</v>
      </c>
      <c r="J77" s="33"/>
      <c r="K77" s="33"/>
      <c r="L77" s="34"/>
      <c r="O77" s="27"/>
    </row>
    <row r="78" spans="2:21" ht="16.2" customHeight="1" x14ac:dyDescent="0.2">
      <c r="B78" s="22">
        <f t="shared" si="1"/>
        <v>78</v>
      </c>
      <c r="C78" s="22" t="s">
        <v>354</v>
      </c>
      <c r="D78" s="22" t="s">
        <v>348</v>
      </c>
      <c r="E78" s="22" t="s">
        <v>355</v>
      </c>
      <c r="F78" s="22" t="s">
        <v>356</v>
      </c>
      <c r="G78" s="22" t="str">
        <f>HLOOKUP(Sheet1!$A$29,Sheet2!$C$1:$F$509,B78,FALSE)</f>
        <v>7 días (semanal)</v>
      </c>
      <c r="H78" s="25" t="s">
        <v>70</v>
      </c>
      <c r="J78" s="33"/>
      <c r="K78" s="33"/>
      <c r="L78" s="34"/>
      <c r="O78" s="27"/>
    </row>
    <row r="79" spans="2:21" ht="16.2" customHeight="1" x14ac:dyDescent="0.2">
      <c r="B79" s="22">
        <f t="shared" si="1"/>
        <v>79</v>
      </c>
      <c r="C79" s="22" t="s">
        <v>79</v>
      </c>
      <c r="D79" s="22" t="s">
        <v>349</v>
      </c>
      <c r="E79" s="22" t="s">
        <v>80</v>
      </c>
      <c r="F79" s="22" t="s">
        <v>352</v>
      </c>
      <c r="G79" s="22" t="str">
        <f>HLOOKUP(Sheet1!$A$29,Sheet2!$C$1:$F$509,B79,FALSE)</f>
        <v>14 días (catorcenal)</v>
      </c>
      <c r="H79" s="25" t="s">
        <v>70</v>
      </c>
      <c r="J79" s="33"/>
      <c r="K79" s="33"/>
      <c r="L79" s="34"/>
      <c r="M79" s="35"/>
      <c r="N79" s="33"/>
      <c r="O79" s="33"/>
    </row>
    <row r="80" spans="2:21" ht="16.2" customHeight="1" x14ac:dyDescent="0.2">
      <c r="B80" s="22">
        <f t="shared" si="1"/>
        <v>80</v>
      </c>
      <c r="C80" s="22" t="s">
        <v>78</v>
      </c>
      <c r="D80" s="22" t="s">
        <v>350</v>
      </c>
      <c r="E80" s="22" t="s">
        <v>81</v>
      </c>
      <c r="F80" s="22" t="s">
        <v>353</v>
      </c>
      <c r="G80" s="22" t="str">
        <f>HLOOKUP(Sheet1!$A$29,Sheet2!$C$1:$F$509,B80,FALSE)</f>
        <v>15 días (quincenal)</v>
      </c>
      <c r="H80" s="25" t="s">
        <v>70</v>
      </c>
    </row>
    <row r="81" spans="2:8" ht="16.2" customHeight="1" x14ac:dyDescent="0.2">
      <c r="B81" s="22">
        <f t="shared" si="1"/>
        <v>81</v>
      </c>
      <c r="C81" s="22" t="s">
        <v>30</v>
      </c>
      <c r="D81" s="22" t="s">
        <v>0</v>
      </c>
      <c r="E81" s="22" t="s">
        <v>28</v>
      </c>
      <c r="F81" s="22" t="s">
        <v>351</v>
      </c>
      <c r="G81" s="22" t="str">
        <f>HLOOKUP(Sheet1!$A$29,Sheet2!$C$1:$F$509,B81,FALSE)</f>
        <v>mensual</v>
      </c>
      <c r="H81" s="25" t="s">
        <v>70</v>
      </c>
    </row>
    <row r="82" spans="2:8" ht="16.2" customHeight="1" x14ac:dyDescent="0.2">
      <c r="B82" s="22">
        <f t="shared" si="1"/>
        <v>82</v>
      </c>
      <c r="C82" s="22" t="s">
        <v>363</v>
      </c>
      <c r="D82" s="22" t="s">
        <v>362</v>
      </c>
      <c r="E82" s="22" t="s">
        <v>361</v>
      </c>
      <c r="F82" s="22" t="s">
        <v>364</v>
      </c>
      <c r="G82" s="22" t="str">
        <f>HLOOKUP(Sheet1!$A$29,Sheet2!$C$1:$F$509,B82,FALSE)</f>
        <v>Ventas</v>
      </c>
      <c r="H82" s="25" t="s">
        <v>70</v>
      </c>
    </row>
    <row r="83" spans="2:8" ht="16.2" customHeight="1" x14ac:dyDescent="0.2">
      <c r="B83" s="22">
        <f t="shared" si="1"/>
        <v>83</v>
      </c>
      <c r="C83" s="22" t="s">
        <v>365</v>
      </c>
      <c r="D83" s="22" t="s">
        <v>379</v>
      </c>
      <c r="E83" s="22" t="s">
        <v>380</v>
      </c>
      <c r="F83" s="22" t="s">
        <v>382</v>
      </c>
      <c r="G83" s="22" t="str">
        <f>HLOOKUP(Sheet1!$A$29,Sheet2!$C$1:$F$509,B83,FALSE)</f>
        <v>Banano orgánico         Fairtrade:</v>
      </c>
      <c r="H83" s="25" t="s">
        <v>70</v>
      </c>
    </row>
    <row r="84" spans="2:8" ht="16.2" customHeight="1" x14ac:dyDescent="0.2">
      <c r="B84" s="22">
        <f t="shared" si="1"/>
        <v>84</v>
      </c>
      <c r="C84" s="22" t="s">
        <v>366</v>
      </c>
      <c r="D84" s="22" t="s">
        <v>369</v>
      </c>
      <c r="E84" s="22" t="s">
        <v>371</v>
      </c>
      <c r="F84" s="22" t="s">
        <v>492</v>
      </c>
      <c r="G84" s="22" t="str">
        <f>HLOOKUP(Sheet1!$A$29,Sheet2!$C$1:$F$509,B84,FALSE)</f>
        <v>Banano orgánico NO Fairtrade:</v>
      </c>
      <c r="H84" s="25" t="s">
        <v>70</v>
      </c>
    </row>
    <row r="85" spans="2:8" ht="16.2" customHeight="1" x14ac:dyDescent="0.2">
      <c r="B85" s="22">
        <f t="shared" si="1"/>
        <v>85</v>
      </c>
      <c r="C85" s="22" t="s">
        <v>367</v>
      </c>
      <c r="D85" s="22" t="s">
        <v>378</v>
      </c>
      <c r="E85" s="22" t="s">
        <v>381</v>
      </c>
      <c r="F85" s="22" t="s">
        <v>383</v>
      </c>
      <c r="G85" s="22" t="str">
        <f>HLOOKUP(Sheet1!$A$29,Sheet2!$C$1:$F$509,B85,FALSE)</f>
        <v>Banano convencional         Fairtrade:</v>
      </c>
      <c r="H85" s="25" t="s">
        <v>70</v>
      </c>
    </row>
    <row r="86" spans="2:8" ht="16.2" customHeight="1" x14ac:dyDescent="0.2">
      <c r="B86" s="22">
        <f t="shared" si="1"/>
        <v>86</v>
      </c>
      <c r="C86" s="22" t="s">
        <v>368</v>
      </c>
      <c r="D86" s="22" t="s">
        <v>370</v>
      </c>
      <c r="E86" s="22" t="s">
        <v>372</v>
      </c>
      <c r="F86" s="22" t="s">
        <v>373</v>
      </c>
      <c r="G86" s="22" t="str">
        <f>HLOOKUP(Sheet1!$A$29,Sheet2!$C$1:$F$509,B86,FALSE)</f>
        <v>Banano convencional NO Fairtrade:</v>
      </c>
      <c r="H86" s="25" t="s">
        <v>70</v>
      </c>
    </row>
    <row r="87" spans="2:8" ht="16.2" customHeight="1" x14ac:dyDescent="0.2">
      <c r="B87" s="22">
        <f t="shared" si="1"/>
        <v>87</v>
      </c>
      <c r="C87" s="22" t="s">
        <v>34</v>
      </c>
      <c r="D87" s="22" t="s">
        <v>32</v>
      </c>
      <c r="E87" s="22" t="s">
        <v>35</v>
      </c>
      <c r="F87" s="22" t="s">
        <v>384</v>
      </c>
      <c r="G87" s="22" t="str">
        <f>HLOOKUP(Sheet1!$A$29,Sheet2!$C$1:$F$509,B87,FALSE)</f>
        <v>% del total de ventas</v>
      </c>
      <c r="H87" s="25" t="s">
        <v>70</v>
      </c>
    </row>
    <row r="88" spans="2:8" ht="16.2" customHeight="1" x14ac:dyDescent="0.2">
      <c r="B88" s="22">
        <f t="shared" si="1"/>
        <v>88</v>
      </c>
      <c r="C88" s="22" t="s">
        <v>388</v>
      </c>
      <c r="D88" s="22" t="s">
        <v>385</v>
      </c>
      <c r="E88" s="22" t="s">
        <v>386</v>
      </c>
      <c r="F88" s="22" t="s">
        <v>387</v>
      </c>
      <c r="G88" s="22" t="str">
        <f>HLOOKUP(Sheet1!$A$29,Sheet2!$C$1:$F$509,B88,FALSE)</f>
        <v>cajas18.14kg/año</v>
      </c>
      <c r="H88" s="25" t="s">
        <v>70</v>
      </c>
    </row>
    <row r="89" spans="2:8" ht="16.2" customHeight="1" x14ac:dyDescent="0.2">
      <c r="B89" s="22">
        <f t="shared" si="1"/>
        <v>89</v>
      </c>
      <c r="C89" s="22" t="s">
        <v>392</v>
      </c>
      <c r="D89" s="22" t="s">
        <v>393</v>
      </c>
      <c r="E89" s="22" t="s">
        <v>394</v>
      </c>
      <c r="F89" s="22" t="s">
        <v>396</v>
      </c>
      <c r="G89" s="22" t="str">
        <f>HLOOKUP(Sheet1!$A$29,Sheet2!$C$1:$F$509,B89,FALSE)</f>
        <v>cajas18.14kg/mes</v>
      </c>
      <c r="H89" s="25" t="s">
        <v>70</v>
      </c>
    </row>
    <row r="90" spans="2:8" ht="16.2" customHeight="1" x14ac:dyDescent="0.2">
      <c r="B90" s="22">
        <f t="shared" si="1"/>
        <v>90</v>
      </c>
      <c r="C90" s="22" t="s">
        <v>389</v>
      </c>
      <c r="D90" s="22" t="s">
        <v>390</v>
      </c>
      <c r="E90" s="22" t="s">
        <v>395</v>
      </c>
      <c r="F90" s="22" t="s">
        <v>391</v>
      </c>
      <c r="G90" s="22" t="str">
        <f>HLOOKUP(Sheet1!$A$29,Sheet2!$C$1:$F$509,B90,FALSE)</f>
        <v>cajas18.14kg/semana</v>
      </c>
      <c r="H90" s="25" t="s">
        <v>70</v>
      </c>
    </row>
    <row r="91" spans="2:8" ht="16.2" customHeight="1" x14ac:dyDescent="0.2">
      <c r="B91" s="22">
        <f t="shared" si="1"/>
        <v>91</v>
      </c>
      <c r="C91" s="22" t="s">
        <v>401</v>
      </c>
      <c r="D91" s="22" t="s">
        <v>103</v>
      </c>
      <c r="E91" s="22" t="s">
        <v>403</v>
      </c>
      <c r="F91" s="22" t="s">
        <v>402</v>
      </c>
      <c r="G91" s="22" t="str">
        <f>HLOOKUP(Sheet1!$A$29,Sheet2!$C$1:$F$509,B91,FALSE)</f>
        <v>Tasa de cambio</v>
      </c>
      <c r="H91" s="25" t="s">
        <v>70</v>
      </c>
    </row>
    <row r="92" spans="2:8" ht="16.2" customHeight="1" x14ac:dyDescent="0.2">
      <c r="B92" s="22">
        <f t="shared" si="1"/>
        <v>92</v>
      </c>
      <c r="C92" s="22" t="s">
        <v>404</v>
      </c>
      <c r="D92" s="22" t="s">
        <v>405</v>
      </c>
      <c r="E92" s="22" t="s">
        <v>404</v>
      </c>
      <c r="F92" s="22" t="s">
        <v>405</v>
      </c>
      <c r="G92" s="22" t="str">
        <f>HLOOKUP(Sheet1!$A$29,Sheet2!$C$1:$F$509,B92,FALSE)</f>
        <v>US dólar</v>
      </c>
      <c r="H92" s="25" t="s">
        <v>70</v>
      </c>
    </row>
    <row r="93" spans="2:8" ht="16.2" customHeight="1" x14ac:dyDescent="0.2">
      <c r="B93" s="22">
        <f t="shared" si="1"/>
        <v>93</v>
      </c>
      <c r="C93" s="22" t="str">
        <f>"How many "&amp;Sheet1!N29&amp;" are equivalent to one US dollar?"</f>
        <v>How many pesos are equivalent to one US dollar?</v>
      </c>
      <c r="D93" s="22" t="str">
        <f>"¿Cuántos "&amp;Sheet1!N29&amp;" equivalen a un US dólar?"</f>
        <v>¿Cuántos pesos equivalen a un US dólar?</v>
      </c>
      <c r="E93" s="22" t="str">
        <f>"Combien de "&amp;Sheet1!N29&amp;" équivalent à un dollar américain?"</f>
        <v>Combien de pesos équivalent à un dollar américain?</v>
      </c>
      <c r="F93" s="22" t="str">
        <f>"Quantos "&amp;Sheet1!N29&amp;" são equivalentes a um dólar americano?"</f>
        <v>Quantos pesos são equivalentes a um dólar americano?</v>
      </c>
      <c r="G93" s="22" t="str">
        <f>HLOOKUP(Sheet1!$A$29,Sheet2!$C$1:$F$509,B93,FALSE)</f>
        <v>¿Cuántos pesos equivalen a un US dólar?</v>
      </c>
      <c r="H93" s="25" t="s">
        <v>70</v>
      </c>
    </row>
    <row r="94" spans="2:8" ht="16.2" customHeight="1" x14ac:dyDescent="0.2">
      <c r="B94" s="22">
        <f t="shared" si="1"/>
        <v>94</v>
      </c>
      <c r="C94" s="22" t="str">
        <f>"How many euros are equivalent to one US dollar?"</f>
        <v>How many euros are equivalent to one US dollar?</v>
      </c>
      <c r="D94" s="22" t="str">
        <f>"¿Cuántos euros equivalen a un US dólar?"</f>
        <v>¿Cuántos euros equivalen a un US dólar?</v>
      </c>
      <c r="E94" s="22" t="str">
        <f>"Combien de euros équivalent à un dollar américain?"</f>
        <v>Combien de euros équivalent à un dollar américain?</v>
      </c>
      <c r="F94" s="22" t="str">
        <f>"Quantos euros são equivalentes a um dólar americano?"</f>
        <v>Quantos euros são equivalentes a um dólar americano?</v>
      </c>
      <c r="G94" s="22" t="str">
        <f>HLOOKUP(Sheet1!$A$29,Sheet2!$C$1:$F$509,B94,FALSE)</f>
        <v>¿Cuántos euros equivalen a un US dólar?</v>
      </c>
      <c r="H94" s="25" t="s">
        <v>70</v>
      </c>
    </row>
    <row r="95" spans="2:8" ht="16.2" customHeight="1" x14ac:dyDescent="0.2">
      <c r="B95" s="22">
        <f t="shared" si="1"/>
        <v>95</v>
      </c>
      <c r="C95" s="22" t="s">
        <v>417</v>
      </c>
      <c r="D95" s="22" t="s">
        <v>409</v>
      </c>
      <c r="E95" s="22" t="s">
        <v>411</v>
      </c>
      <c r="F95" s="22" t="s">
        <v>415</v>
      </c>
      <c r="G95" s="22" t="str">
        <f>HLOOKUP(Sheet1!$A$29,Sheet2!$C$1:$F$509,B95,FALSE)</f>
        <v>Subsidios, beneficios, prestaciones, asignaciones, cotizaciones, ayudas, etc. no obligatorias por ley,</v>
      </c>
      <c r="H95" s="25" t="s">
        <v>70</v>
      </c>
    </row>
    <row r="96" spans="2:8" ht="16.2" customHeight="1" x14ac:dyDescent="0.2">
      <c r="B96" s="22">
        <f t="shared" si="1"/>
        <v>96</v>
      </c>
      <c r="C96" s="22" t="s">
        <v>408</v>
      </c>
      <c r="D96" s="22" t="s">
        <v>410</v>
      </c>
      <c r="E96" s="22" t="s">
        <v>412</v>
      </c>
      <c r="F96" s="22" t="s">
        <v>413</v>
      </c>
      <c r="G96" s="22" t="str">
        <f>HLOOKUP(Sheet1!$A$29,Sheet2!$C$1:$F$509,B96,FALSE)</f>
        <v>que se brindan a los trabajadores</v>
      </c>
      <c r="H96" s="25" t="s">
        <v>70</v>
      </c>
    </row>
    <row r="97" spans="2:8" ht="16.2" customHeight="1" x14ac:dyDescent="0.2">
      <c r="B97" s="22">
        <f t="shared" si="1"/>
        <v>97</v>
      </c>
      <c r="C97" s="22" t="s">
        <v>418</v>
      </c>
      <c r="D97" s="22" t="s">
        <v>406</v>
      </c>
      <c r="E97" s="22" t="s">
        <v>414</v>
      </c>
      <c r="F97" s="22" t="s">
        <v>416</v>
      </c>
      <c r="G97" s="22" t="str">
        <f>HLOOKUP(Sheet1!$A$29,Sheet2!$C$1:$F$509,B97,FALSE)</f>
        <v>Nombre del subsidio, beneficio, prestación…</v>
      </c>
      <c r="H97" s="25" t="s">
        <v>70</v>
      </c>
    </row>
    <row r="98" spans="2:8" ht="16.2" customHeight="1" x14ac:dyDescent="0.2">
      <c r="B98" s="22">
        <f t="shared" si="1"/>
        <v>98</v>
      </c>
      <c r="C98" s="22" t="s">
        <v>433</v>
      </c>
      <c r="D98" s="22" t="s">
        <v>432</v>
      </c>
      <c r="E98" s="22" t="s">
        <v>435</v>
      </c>
      <c r="F98" s="22" t="s">
        <v>434</v>
      </c>
      <c r="G98" s="22" t="str">
        <f>HLOOKUP(Sheet1!$A$29,Sheet2!$C$1:$F$509,B98,FALSE)</f>
        <v>¿Es entregado al trabajador en efectivo (si/no)?</v>
      </c>
      <c r="H98" s="25" t="s">
        <v>70</v>
      </c>
    </row>
    <row r="99" spans="2:8" ht="16.2" customHeight="1" x14ac:dyDescent="0.2">
      <c r="B99" s="22">
        <f t="shared" si="1"/>
        <v>99</v>
      </c>
      <c r="C99" s="22" t="str">
        <f>"Annual cost of subsidy, benefit... (in "&amp;Sheet1!N29&amp;"/year)"</f>
        <v>Annual cost of subsidy, benefit... (in pesos/year)</v>
      </c>
      <c r="D99" s="22" t="str">
        <f>"Costo anual del subsidio, beneficio… (en "&amp;Sheet1!N29&amp;"/año)"</f>
        <v>Costo anual del subsidio, beneficio… (en pesos/año)</v>
      </c>
      <c r="E99" s="22" t="str">
        <f>"Coût annuel de la subvention, de la prestation... (à "&amp;Sheet1!N29&amp;"/an)"</f>
        <v>Coût annuel de la subvention, de la prestation... (à pesos/an)</v>
      </c>
      <c r="F99" s="22" t="str">
        <f>"Custo anual da subvenção, prestação... (em "&amp;Sheet1!N29&amp;"/ano)"</f>
        <v>Custo anual da subvenção, prestação... (em pesos/ano)</v>
      </c>
      <c r="G99" s="22" t="str">
        <f>HLOOKUP(Sheet1!$A$29,Sheet2!$C$1:$F$509,B99,FALSE)</f>
        <v>Costo anual del subsidio, beneficio… (en pesos/año)</v>
      </c>
      <c r="H99" s="25" t="s">
        <v>70</v>
      </c>
    </row>
    <row r="100" spans="2:8" ht="16.2" customHeight="1" x14ac:dyDescent="0.2">
      <c r="B100" s="22">
        <f t="shared" si="1"/>
        <v>100</v>
      </c>
      <c r="C100" s="22" t="s">
        <v>420</v>
      </c>
      <c r="D100" s="22" t="s">
        <v>419</v>
      </c>
      <c r="E100" s="22" t="s">
        <v>422</v>
      </c>
      <c r="F100" s="22" t="s">
        <v>421</v>
      </c>
      <c r="G100" s="22" t="str">
        <f>HLOOKUP(Sheet1!$A$29,Sheet2!$C$1:$F$509,B100,FALSE)</f>
        <v>Del total de trabajadores, ¿qué porcentaje lo recibe?</v>
      </c>
      <c r="H100" s="25" t="s">
        <v>70</v>
      </c>
    </row>
    <row r="101" spans="2:8" ht="16.2" customHeight="1" x14ac:dyDescent="0.2">
      <c r="B101" s="22">
        <f t="shared" si="1"/>
        <v>101</v>
      </c>
      <c r="C101" s="22" t="s">
        <v>33</v>
      </c>
      <c r="D101" s="22" t="s">
        <v>31</v>
      </c>
      <c r="E101" s="22" t="s">
        <v>33</v>
      </c>
      <c r="F101" s="22" t="s">
        <v>33</v>
      </c>
      <c r="G101" s="22" t="str">
        <f>HLOOKUP(Sheet1!$A$29,Sheet2!$C$1:$F$509,B101,FALSE)</f>
        <v>hectáreas</v>
      </c>
      <c r="H101" s="25" t="s">
        <v>70</v>
      </c>
    </row>
    <row r="102" spans="2:8" ht="16.2" customHeight="1" x14ac:dyDescent="0.2">
      <c r="B102" s="22">
        <f t="shared" si="1"/>
        <v>102</v>
      </c>
      <c r="C102" s="22" t="s">
        <v>423</v>
      </c>
      <c r="D102" s="22" t="s">
        <v>423</v>
      </c>
      <c r="E102" s="22" t="s">
        <v>423</v>
      </c>
      <c r="F102" s="22" t="s">
        <v>423</v>
      </c>
      <c r="G102" s="22" t="str">
        <f>HLOOKUP(Sheet1!$A$29,Sheet2!$C$1:$F$509,B102,FALSE)</f>
        <v>tareas</v>
      </c>
      <c r="H102" s="25" t="s">
        <v>70</v>
      </c>
    </row>
    <row r="103" spans="2:8" ht="16.2" customHeight="1" x14ac:dyDescent="0.2">
      <c r="B103" s="22">
        <f t="shared" si="1"/>
        <v>103</v>
      </c>
      <c r="C103" s="22" t="s">
        <v>424</v>
      </c>
      <c r="D103" s="22" t="s">
        <v>424</v>
      </c>
      <c r="E103" s="22" t="s">
        <v>424</v>
      </c>
      <c r="F103" s="22" t="s">
        <v>424</v>
      </c>
      <c r="G103" s="22" t="str">
        <f>HLOOKUP(Sheet1!$A$29,Sheet2!$C$1:$F$509,B103,FALSE)</f>
        <v>acres</v>
      </c>
      <c r="H103" s="25" t="s">
        <v>70</v>
      </c>
    </row>
    <row r="104" spans="2:8" ht="16.2" customHeight="1" x14ac:dyDescent="0.2">
      <c r="B104" s="22">
        <f t="shared" si="1"/>
        <v>104</v>
      </c>
      <c r="C104" s="22" t="s">
        <v>42</v>
      </c>
      <c r="D104" s="22" t="s">
        <v>39</v>
      </c>
      <c r="E104" s="22" t="s">
        <v>42</v>
      </c>
      <c r="F104" s="22" t="s">
        <v>42</v>
      </c>
      <c r="G104" s="22" t="str">
        <f>HLOOKUP(Sheet1!$A$29,Sheet2!$C$1:$F$509,B104,FALSE)</f>
        <v>hectárea</v>
      </c>
      <c r="H104" s="25" t="s">
        <v>70</v>
      </c>
    </row>
    <row r="105" spans="2:8" ht="16.2" customHeight="1" x14ac:dyDescent="0.2">
      <c r="B105" s="22">
        <f t="shared" si="1"/>
        <v>105</v>
      </c>
      <c r="C105" s="22" t="s">
        <v>40</v>
      </c>
      <c r="D105" s="22" t="s">
        <v>40</v>
      </c>
      <c r="E105" s="22" t="s">
        <v>40</v>
      </c>
      <c r="F105" s="22" t="s">
        <v>40</v>
      </c>
      <c r="G105" s="22" t="str">
        <f>HLOOKUP(Sheet1!$A$29,Sheet2!$C$1:$F$509,B105,FALSE)</f>
        <v>tarea</v>
      </c>
      <c r="H105" s="25" t="s">
        <v>70</v>
      </c>
    </row>
    <row r="106" spans="2:8" ht="16.2" customHeight="1" x14ac:dyDescent="0.2">
      <c r="B106" s="22">
        <f t="shared" si="1"/>
        <v>106</v>
      </c>
      <c r="C106" s="22" t="s">
        <v>41</v>
      </c>
      <c r="D106" s="22" t="s">
        <v>41</v>
      </c>
      <c r="E106" s="22" t="s">
        <v>41</v>
      </c>
      <c r="F106" s="22" t="s">
        <v>41</v>
      </c>
      <c r="G106" s="22" t="str">
        <f>HLOOKUP(Sheet1!$A$29,Sheet2!$C$1:$F$509,B106,FALSE)</f>
        <v>acre</v>
      </c>
      <c r="H106" s="25" t="s">
        <v>70</v>
      </c>
    </row>
    <row r="107" spans="2:8" ht="16.2" customHeight="1" x14ac:dyDescent="0.2">
      <c r="B107" s="22">
        <f t="shared" si="1"/>
        <v>107</v>
      </c>
      <c r="C107" s="22" t="s">
        <v>425</v>
      </c>
      <c r="D107" s="22" t="s">
        <v>426</v>
      </c>
      <c r="E107" s="22" t="s">
        <v>427</v>
      </c>
      <c r="F107" s="22" t="s">
        <v>428</v>
      </c>
      <c r="G107" s="22" t="str">
        <f>HLOOKUP(Sheet1!$A$29,Sheet2!$C$1:$F$509,B107,FALSE)</f>
        <v>cajas18.14kg/</v>
      </c>
      <c r="H107" s="25" t="s">
        <v>70</v>
      </c>
    </row>
    <row r="108" spans="2:8" ht="16.2" customHeight="1" x14ac:dyDescent="0.2">
      <c r="B108" s="22">
        <f t="shared" si="1"/>
        <v>108</v>
      </c>
      <c r="C108" s="36" t="s">
        <v>71</v>
      </c>
      <c r="D108" s="36" t="s">
        <v>72</v>
      </c>
      <c r="E108" s="36" t="s">
        <v>429</v>
      </c>
      <c r="F108" s="36" t="s">
        <v>430</v>
      </c>
      <c r="G108" s="22" t="str">
        <f>HLOOKUP(Sheet1!$A$29,Sheet2!$C$1:$F$509,B108,FALSE)</f>
        <v>año</v>
      </c>
      <c r="H108" s="25" t="s">
        <v>70</v>
      </c>
    </row>
    <row r="109" spans="2:8" ht="16.2" customHeight="1" x14ac:dyDescent="0.2">
      <c r="B109" s="22">
        <f t="shared" si="1"/>
        <v>109</v>
      </c>
      <c r="C109" s="22" t="s">
        <v>37</v>
      </c>
      <c r="D109" s="22" t="s">
        <v>36</v>
      </c>
      <c r="E109" s="22" t="s">
        <v>38</v>
      </c>
      <c r="F109" s="22" t="s">
        <v>431</v>
      </c>
      <c r="G109" s="22" t="str">
        <f>HLOOKUP(Sheet1!$A$29,Sheet2!$C$1:$F$509,B109,FALSE)</f>
        <v>días/semana</v>
      </c>
      <c r="H109" s="25" t="s">
        <v>70</v>
      </c>
    </row>
    <row r="110" spans="2:8" ht="16.2" customHeight="1" x14ac:dyDescent="0.2">
      <c r="B110" s="22">
        <f t="shared" si="1"/>
        <v>110</v>
      </c>
      <c r="C110" s="22" t="s">
        <v>467</v>
      </c>
      <c r="D110" s="22" t="s">
        <v>465</v>
      </c>
      <c r="E110" s="22" t="s">
        <v>464</v>
      </c>
      <c r="F110" s="22" t="s">
        <v>466</v>
      </c>
      <c r="G110" s="22" t="str">
        <f>HLOOKUP(Sheet1!$A$29,Sheet2!$C$1:$F$509,B110,FALSE)</f>
        <v>El total de ventas debe sumar 100 por ciento, por favor corrija hasta que sume 100 por ciento</v>
      </c>
      <c r="H110" s="25" t="s">
        <v>70</v>
      </c>
    </row>
    <row r="111" spans="2:8" ht="16.2" customHeight="1" x14ac:dyDescent="0.2">
      <c r="B111" s="22">
        <f t="shared" si="1"/>
        <v>111</v>
      </c>
      <c r="C111" s="22" t="s">
        <v>454</v>
      </c>
      <c r="D111" s="22" t="s">
        <v>453</v>
      </c>
      <c r="E111" s="22" t="s">
        <v>448</v>
      </c>
      <c r="F111" s="22" t="s">
        <v>455</v>
      </c>
      <c r="G111" s="22" t="str">
        <f>HLOOKUP(Sheet1!$A$29,Sheet2!$C$1:$F$509,B111,FALSE)</f>
        <v>• Una vez que complete el Formulario 3.1.4, por favor</v>
      </c>
      <c r="H111" s="25" t="s">
        <v>70</v>
      </c>
    </row>
    <row r="112" spans="2:8" ht="16.2" customHeight="1" x14ac:dyDescent="0.2">
      <c r="B112" s="22">
        <f t="shared" ref="B112:B118" si="2">B111+1</f>
        <v>112</v>
      </c>
      <c r="C112" s="22" t="s">
        <v>440</v>
      </c>
      <c r="D112" s="22" t="s">
        <v>436</v>
      </c>
      <c r="E112" s="22" t="s">
        <v>449</v>
      </c>
      <c r="F112" s="22" t="s">
        <v>444</v>
      </c>
      <c r="G112" s="22" t="str">
        <f>HLOOKUP(Sheet1!$A$29,Sheet2!$C$1:$F$509,B112,FALSE)</f>
        <v>a) grábelo con el siguiente nombre:</v>
      </c>
      <c r="H112" s="25" t="s">
        <v>70</v>
      </c>
    </row>
    <row r="113" spans="2:8" ht="16.2" customHeight="1" x14ac:dyDescent="0.2">
      <c r="B113" s="22">
        <f t="shared" si="2"/>
        <v>113</v>
      </c>
      <c r="C113" s="22" t="s">
        <v>441</v>
      </c>
      <c r="D113" s="22" t="s">
        <v>437</v>
      </c>
      <c r="E113" s="22" t="s">
        <v>450</v>
      </c>
      <c r="F113" s="22" t="s">
        <v>445</v>
      </c>
      <c r="G113" s="22" t="str">
        <f>HLOOKUP(Sheet1!$A$29,Sheet2!$C$1:$F$509,B113,FALSE)</f>
        <v>b) envíelo al correo electrónico:</v>
      </c>
      <c r="H113" s="25" t="s">
        <v>70</v>
      </c>
    </row>
    <row r="114" spans="2:8" ht="16.2" customHeight="1" x14ac:dyDescent="0.2">
      <c r="B114" s="22">
        <f t="shared" si="2"/>
        <v>114</v>
      </c>
      <c r="C114" s="22" t="s">
        <v>442</v>
      </c>
      <c r="D114" s="22" t="s">
        <v>438</v>
      </c>
      <c r="E114" s="22" t="s">
        <v>451</v>
      </c>
      <c r="F114" s="22" t="s">
        <v>446</v>
      </c>
      <c r="G114" s="22" t="str">
        <f>HLOOKUP(Sheet1!$A$29,Sheet2!$C$1:$F$509,B114,FALSE)</f>
        <v>c) ponga en copia a su red de productores:</v>
      </c>
      <c r="H114" s="25" t="s">
        <v>70</v>
      </c>
    </row>
    <row r="115" spans="2:8" ht="16.2" customHeight="1" x14ac:dyDescent="0.2">
      <c r="B115" s="22">
        <f t="shared" si="2"/>
        <v>115</v>
      </c>
      <c r="C115" s="22" t="s">
        <v>443</v>
      </c>
      <c r="D115" s="22" t="s">
        <v>439</v>
      </c>
      <c r="E115" s="22" t="s">
        <v>452</v>
      </c>
      <c r="F115" s="22" t="s">
        <v>447</v>
      </c>
      <c r="G115" s="22" t="str">
        <f>HLOOKUP(Sheet1!$A$29,Sheet2!$C$1:$F$509,B115,FALSE)</f>
        <v>• Si usted tiene alguna pregunta sobre como completar el Formulario 3.1.4, por favor escríbanos al correo electrónico:</v>
      </c>
      <c r="H115" s="25" t="s">
        <v>70</v>
      </c>
    </row>
    <row r="116" spans="2:8" ht="16.2" customHeight="1" x14ac:dyDescent="0.2">
      <c r="B116" s="22">
        <f t="shared" si="2"/>
        <v>116</v>
      </c>
      <c r="C116" s="22" t="s">
        <v>456</v>
      </c>
      <c r="D116" s="22" t="s">
        <v>457</v>
      </c>
      <c r="E116" s="22" t="s">
        <v>458</v>
      </c>
      <c r="F116" s="22" t="s">
        <v>459</v>
      </c>
      <c r="G116" s="22" t="str">
        <f>HLOOKUP(Sheet1!$A$29,Sheet2!$C$1:$F$509,B116,FALSE)</f>
        <v>&lt;&lt;&lt;  Elija la unidad  &lt;&lt;&lt;</v>
      </c>
      <c r="H116" s="25" t="s">
        <v>70</v>
      </c>
    </row>
    <row r="117" spans="2:8" ht="16.2" customHeight="1" x14ac:dyDescent="0.2">
      <c r="B117" s="22">
        <f t="shared" si="2"/>
        <v>117</v>
      </c>
      <c r="C117" s="22" t="s">
        <v>460</v>
      </c>
      <c r="D117" s="22" t="s">
        <v>461</v>
      </c>
      <c r="E117" s="22" t="s">
        <v>463</v>
      </c>
      <c r="F117" s="22" t="s">
        <v>462</v>
      </c>
      <c r="G117" s="22" t="str">
        <f>HLOOKUP(Sheet1!$A$29,Sheet2!$C$1:$F$509,B117,FALSE)</f>
        <v>Nombre de la plantación de banano certificada Fairtrade:</v>
      </c>
      <c r="H117" s="25" t="s">
        <v>70</v>
      </c>
    </row>
    <row r="118" spans="2:8" ht="16.2" customHeight="1" x14ac:dyDescent="0.2">
      <c r="B118" s="22">
        <f t="shared" si="2"/>
        <v>118</v>
      </c>
      <c r="C118" s="22" t="s">
        <v>473</v>
      </c>
      <c r="D118" s="22" t="s">
        <v>471</v>
      </c>
      <c r="E118" s="22" t="s">
        <v>468</v>
      </c>
      <c r="F118" s="22" t="s">
        <v>472</v>
      </c>
      <c r="G118" s="22" t="str">
        <f>HLOOKUP(Sheet1!$A$29,Sheet2!$C$1:$F$509,B118,FALSE)</f>
        <v>Una vez que complete las celdas en blanco se mostrará el Formulario 3.1.4 completo</v>
      </c>
      <c r="H118" s="25" t="s">
        <v>70</v>
      </c>
    </row>
    <row r="119" spans="2:8" ht="16.2" customHeight="1" x14ac:dyDescent="0.2">
      <c r="B119" s="22">
        <f>B19+1</f>
        <v>20</v>
      </c>
      <c r="D119" s="22" t="s">
        <v>70</v>
      </c>
      <c r="E119" s="22" t="s">
        <v>70</v>
      </c>
      <c r="F119" s="22" t="s">
        <v>70</v>
      </c>
      <c r="G119" s="22" t="str">
        <f>HLOOKUP(Sheet1!$A$29,Sheet2!$C$1:$F$509,B119,FALSE)</f>
        <v>Nombre de la persona de contacto:</v>
      </c>
      <c r="H119" s="25" t="s">
        <v>70</v>
      </c>
    </row>
  </sheetData>
  <pageMargins left="0.7" right="0.7" top="0.75" bottom="0.75" header="0.3" footer="0.3"/>
  <ignoredErrors>
    <ignoredError sqref="E3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8E89B6F5C24B6943A0651AEB65DD8742" ma:contentTypeVersion="12" ma:contentTypeDescription="Ein neues Dokument erstellen." ma:contentTypeScope="" ma:versionID="dd50daa9385c20131bde21a031fe5930">
  <xsd:schema xmlns:xsd="http://www.w3.org/2001/XMLSchema" xmlns:xs="http://www.w3.org/2001/XMLSchema" xmlns:p="http://schemas.microsoft.com/office/2006/metadata/properties" xmlns:ns3="e8279c53-8475-45fa-9868-79449779c689" xmlns:ns4="83f10d91-8376-4097-beb6-a8d93dfaceda" targetNamespace="http://schemas.microsoft.com/office/2006/metadata/properties" ma:root="true" ma:fieldsID="b9d9404d2a99fdb5f22257bd16cfccd5" ns3:_="" ns4:_="">
    <xsd:import namespace="e8279c53-8475-45fa-9868-79449779c689"/>
    <xsd:import namespace="83f10d91-8376-4097-beb6-a8d93dfaced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279c53-8475-45fa-9868-79449779c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10d91-8376-4097-beb6-a8d93dfaceda"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_activity xmlns="e8279c53-8475-45fa-9868-79449779c689" xsi:nil="true"/>
  </documentManagement>
</p:properties>
</file>

<file path=customXml/item18.xml>�� 
</file>

<file path=customXml/item19.xml>�� 
</file>

<file path=customXml/itemProps1.xml><?xml version="1.0" encoding="utf-8"?>
<ds:datastoreItem xmlns:ds="http://schemas.openxmlformats.org/officeDocument/2006/customXml" ds:itemID="{B75C5979-5AF6-4867-BF65-7A94BC2E3FC1}">
  <ds:schemaRefs/>
</ds:datastoreItem>
</file>

<file path=customXml/itemProps2.xml><?xml version="1.0" encoding="utf-8"?>
<ds:datastoreItem xmlns:ds="http://schemas.openxmlformats.org/officeDocument/2006/customXml" ds:itemID="{BDACFD79-5A26-4AF2-9109-08CD8D1ECEB8}">
  <ds:schemaRefs/>
</ds:datastoreItem>
</file>

<file path=customXml/itemProps3.xml><?xml version="1.0" encoding="utf-8"?>
<ds:datastoreItem xmlns:ds="http://schemas.openxmlformats.org/officeDocument/2006/customXml" ds:itemID="{1493988A-38D3-485A-BB23-F6283226A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279c53-8475-45fa-9868-79449779c689"/>
    <ds:schemaRef ds:uri="83f10d91-8376-4097-beb6-a8d93dfac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ADDBFB1-E665-438F-B5C6-0F05C61F7860}">
  <ds:schemaRefs/>
</ds:datastoreItem>
</file>

<file path=customXml/itemProps5.xml><?xml version="1.0" encoding="utf-8"?>
<ds:datastoreItem xmlns:ds="http://schemas.openxmlformats.org/officeDocument/2006/customXml" ds:itemID="{269B4E1E-EBCF-4F1E-9486-BDFB59655940}">
  <ds:schemaRefs/>
</ds:datastoreItem>
</file>

<file path=customXml/itemProps6.xml><?xml version="1.0" encoding="utf-8"?>
<ds:datastoreItem xmlns:ds="http://schemas.openxmlformats.org/officeDocument/2006/customXml" ds:itemID="{7EF7140C-0CEE-4D34-A8A3-9B6E331495ED}">
  <ds:schemaRefs/>
</ds:datastoreItem>
</file>

<file path=customXml/itemProps7.xml><?xml version="1.0" encoding="utf-8"?>
<ds:datastoreItem xmlns:ds="http://schemas.openxmlformats.org/officeDocument/2006/customXml" ds:itemID="{6438BE0A-BA25-4636-8C2D-3216D4AF8B0A}">
  <ds:schemaRefs/>
</ds:datastoreItem>
</file>

<file path=customXml/itemProps8.xml><?xml version="1.0" encoding="utf-8"?>
<ds:datastoreItem xmlns:ds="http://schemas.openxmlformats.org/officeDocument/2006/customXml" ds:itemID="{634AEA40-1DE2-4588-8E9C-BBE5B79B26D5}">
  <ds:schemaRefs/>
</ds:datastoreItem>
</file>

<file path=customXml/itemProps9.xml><?xml version="1.0" encoding="utf-8"?>
<ds:datastoreItem xmlns:ds="http://schemas.openxmlformats.org/officeDocument/2006/customXml" ds:itemID="{7377C852-7493-4E69-9D9A-78D241E2E07D}">
  <ds:schemaRefs/>
</ds:datastoreItem>
</file>

<file path=customXml/itemProps10.xml><?xml version="1.0" encoding="utf-8"?>
<ds:datastoreItem xmlns:ds="http://schemas.openxmlformats.org/officeDocument/2006/customXml" ds:itemID="{D0890F55-BA26-452A-829C-FB5FFBDE7888}">
  <ds:schemaRefs>
    <ds:schemaRef ds:uri="http://schemas.microsoft.com/sharepoint/v3/contenttype/forms"/>
  </ds:schemaRefs>
</ds:datastoreItem>
</file>

<file path=customXml/itemProps11.xml><?xml version="1.0" encoding="utf-8"?>
<ds:datastoreItem xmlns:ds="http://schemas.openxmlformats.org/officeDocument/2006/customXml" ds:itemID="{F61ECE15-104C-4C86-9592-6E72A90EB60E}">
  <ds:schemaRefs/>
</ds:datastoreItem>
</file>

<file path=customXml/itemProps12.xml><?xml version="1.0" encoding="utf-8"?>
<ds:datastoreItem xmlns:ds="http://schemas.openxmlformats.org/officeDocument/2006/customXml" ds:itemID="{50591FC8-AE42-41BD-A44C-16EFB1294F38}">
  <ds:schemaRefs/>
</ds:datastoreItem>
</file>

<file path=customXml/itemProps13.xml><?xml version="1.0" encoding="utf-8"?>
<ds:datastoreItem xmlns:ds="http://schemas.openxmlformats.org/officeDocument/2006/customXml" ds:itemID="{DB445637-9FED-44E1-9BAB-FEBF5BC44122}">
  <ds:schemaRefs/>
</ds:datastoreItem>
</file>

<file path=customXml/itemProps14.xml><?xml version="1.0" encoding="utf-8"?>
<ds:datastoreItem xmlns:ds="http://schemas.openxmlformats.org/officeDocument/2006/customXml" ds:itemID="{5B76F91F-DEA6-434A-AC36-6B263397F7C6}">
  <ds:schemaRefs/>
</ds:datastoreItem>
</file>

<file path=customXml/itemProps15.xml><?xml version="1.0" encoding="utf-8"?>
<ds:datastoreItem xmlns:ds="http://schemas.openxmlformats.org/officeDocument/2006/customXml" ds:itemID="{286D5202-1F6E-48E9-AFE9-5816FFF71A75}">
  <ds:schemaRefs/>
</ds:datastoreItem>
</file>

<file path=customXml/itemProps16.xml><?xml version="1.0" encoding="utf-8"?>
<ds:datastoreItem xmlns:ds="http://schemas.openxmlformats.org/officeDocument/2006/customXml" ds:itemID="{1F196E28-46BE-4F4F-B022-A308C86AB9E3}">
  <ds:schemaRefs/>
</ds:datastoreItem>
</file>

<file path=customXml/itemProps17.xml><?xml version="1.0" encoding="utf-8"?>
<ds:datastoreItem xmlns:ds="http://schemas.openxmlformats.org/officeDocument/2006/customXml" ds:itemID="{18D5A185-A002-4A6B-B2A5-4424F0E55742}">
  <ds:schemaRefs>
    <ds:schemaRef ds:uri="http://www.w3.org/XML/1998/namespace"/>
    <ds:schemaRef ds:uri="http://purl.org/dc/terms/"/>
    <ds:schemaRef ds:uri="http://schemas.openxmlformats.org/package/2006/metadata/core-properties"/>
    <ds:schemaRef ds:uri="e8279c53-8475-45fa-9868-79449779c689"/>
    <ds:schemaRef ds:uri="83f10d91-8376-4097-beb6-a8d93dfaceda"/>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s>
</ds:datastoreItem>
</file>

<file path=customXml/itemProps18.xml><?xml version="1.0" encoding="utf-8"?>
<ds:datastoreItem xmlns:ds="http://schemas.openxmlformats.org/officeDocument/2006/customXml" ds:itemID="{AD6B233B-3575-4C0B-8C07-D6D16A157050}">
  <ds:schemaRefs/>
</ds:datastoreItem>
</file>

<file path=customXml/itemProps19.xml><?xml version="1.0" encoding="utf-8"?>
<ds:datastoreItem xmlns:ds="http://schemas.openxmlformats.org/officeDocument/2006/customXml" ds:itemID="{26146A79-45F5-47A3-AF8F-877BF56F413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CO</vt:lpstr>
      <vt:lpstr>EC</vt:lpstr>
      <vt:lpstr>DO</vt:lpstr>
      <vt:lpstr>PE</vt:lpstr>
      <vt:lpstr>MX</vt:lpstr>
      <vt:lpstr>NI</vt:lpstr>
      <vt:lpstr>GH</vt:lpstr>
      <vt:lpstr>CM</vt:lpstr>
      <vt:lpstr>CI</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Paredes;j.paredes@fairtrade.net;Skype: j.paredes_flo</dc:creator>
  <cp:lastModifiedBy>Jose Paredes</cp:lastModifiedBy>
  <cp:lastPrinted>2022-05-02T09:52:51Z</cp:lastPrinted>
  <dcterms:created xsi:type="dcterms:W3CDTF">2020-08-07T19:54:38Z</dcterms:created>
  <dcterms:modified xsi:type="dcterms:W3CDTF">2025-03-10T08:18:16Z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0x0101008E89B6F5C24B6943A0651AEB65DD8742</vt:lpwstr>
  </property>
</Properties>
</file>